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X:\ERASMUS+PROXECTOS\02. KA2\02. Desarrollo de Capacidades\2019\Coordinados\02. MIETC\04. WPs\WP1. Management\1.2. Financial Management and administration\"/>
    </mc:Choice>
  </mc:AlternateContent>
  <xr:revisionPtr revIDLastSave="0" documentId="13_ncr:1_{F8A6B274-8D3F-4C5B-ACF5-7CC3F76CF5EA}" xr6:coauthVersionLast="46" xr6:coauthVersionMax="46" xr10:uidLastSave="{00000000-0000-0000-0000-000000000000}"/>
  <bookViews>
    <workbookView xWindow="-120" yWindow="-120" windowWidth="29040" windowHeight="15840" tabRatio="791" activeTab="1" xr2:uid="{00000000-000D-0000-FFFF-FFFF00000000}"/>
  </bookViews>
  <sheets>
    <sheet name="Overview" sheetId="1" r:id="rId1"/>
    <sheet name="Staff Costs" sheetId="3" r:id="rId2"/>
    <sheet name="Travel&amp;Costs of Stay" sheetId="2" r:id="rId3"/>
    <sheet name="Equipment" sheetId="4" r:id="rId4"/>
    <sheet name="Subcontracting" sheetId="5" r:id="rId5"/>
    <sheet name="Data" sheetId="7" r:id="rId6"/>
    <sheet name="Staff Costs summary" sheetId="1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67" i="3" l="1"/>
  <c r="N68" i="3"/>
  <c r="N69" i="3"/>
  <c r="N70" i="3"/>
  <c r="N71" i="3"/>
  <c r="N72" i="3"/>
  <c r="N73" i="3"/>
  <c r="N74" i="3"/>
  <c r="M74" i="3"/>
  <c r="M73" i="3"/>
  <c r="M72" i="3"/>
  <c r="M71" i="3"/>
  <c r="M70" i="3"/>
  <c r="M69" i="3"/>
  <c r="T4" i="1"/>
  <c r="T8" i="1"/>
  <c r="T9" i="1"/>
  <c r="T10" i="1"/>
  <c r="T11" i="1"/>
  <c r="T12" i="1"/>
  <c r="T13" i="1"/>
  <c r="T14" i="1"/>
  <c r="R12" i="1"/>
  <c r="N7" i="1"/>
  <c r="N11" i="1"/>
  <c r="N15" i="1"/>
  <c r="L204" i="3"/>
  <c r="T18" i="1"/>
  <c r="R18" i="1"/>
  <c r="P18" i="1"/>
  <c r="N18" i="1"/>
  <c r="P35" i="1"/>
  <c r="P34" i="1"/>
  <c r="P33" i="1"/>
  <c r="P32" i="1"/>
  <c r="P31" i="1"/>
  <c r="P30" i="1"/>
  <c r="P29" i="1"/>
  <c r="P28" i="1"/>
  <c r="P27" i="1"/>
  <c r="P26" i="1"/>
  <c r="P25" i="1"/>
  <c r="P24" i="1"/>
  <c r="P23" i="1"/>
  <c r="P22" i="1"/>
  <c r="K14" i="4"/>
  <c r="N14" i="4" s="1"/>
  <c r="K15" i="4"/>
  <c r="N15" i="4" s="1"/>
  <c r="K16" i="4"/>
  <c r="N16" i="4" s="1"/>
  <c r="Q14" i="1" s="1"/>
  <c r="R14" i="1" s="1"/>
  <c r="S5" i="1"/>
  <c r="S6" i="1"/>
  <c r="S7" i="1"/>
  <c r="S8" i="1"/>
  <c r="S9" i="1"/>
  <c r="S10" i="1"/>
  <c r="S11" i="1"/>
  <c r="S12" i="1"/>
  <c r="S13" i="1"/>
  <c r="S14" i="1"/>
  <c r="S15" i="1"/>
  <c r="S16" i="1"/>
  <c r="S17" i="1"/>
  <c r="S4" i="1"/>
  <c r="Q5" i="1"/>
  <c r="Q6" i="1"/>
  <c r="Q7" i="1"/>
  <c r="Q9" i="1"/>
  <c r="Q10" i="1"/>
  <c r="R10" i="1" s="1"/>
  <c r="Q11" i="1"/>
  <c r="R11" i="1" s="1"/>
  <c r="Q12" i="1"/>
  <c r="Q13" i="1"/>
  <c r="R13" i="1" s="1"/>
  <c r="Q15" i="1"/>
  <c r="Q16" i="1"/>
  <c r="Q17" i="1"/>
  <c r="Q4" i="1"/>
  <c r="M5" i="1"/>
  <c r="N5" i="1" s="1"/>
  <c r="M6" i="1"/>
  <c r="N6" i="1" s="1"/>
  <c r="M7" i="1"/>
  <c r="M8" i="1"/>
  <c r="N8" i="1" s="1"/>
  <c r="M9" i="1"/>
  <c r="N9" i="1" s="1"/>
  <c r="M10" i="1"/>
  <c r="N10" i="1" s="1"/>
  <c r="M11" i="1"/>
  <c r="M12" i="1"/>
  <c r="N12" i="1" s="1"/>
  <c r="M13" i="1"/>
  <c r="N13" i="1" s="1"/>
  <c r="M14" i="1"/>
  <c r="N14" i="1" s="1"/>
  <c r="M15" i="1"/>
  <c r="M16" i="1"/>
  <c r="N16" i="1" s="1"/>
  <c r="M17" i="1"/>
  <c r="N17" i="1" s="1"/>
  <c r="M4" i="1"/>
  <c r="N4" i="1" s="1"/>
  <c r="L3" i="5"/>
  <c r="L2" i="5"/>
  <c r="K6" i="4"/>
  <c r="K7" i="4"/>
  <c r="K8" i="4"/>
  <c r="K9" i="4"/>
  <c r="K10" i="4"/>
  <c r="K11" i="4"/>
  <c r="K12" i="4"/>
  <c r="K13" i="4"/>
  <c r="K2" i="4"/>
  <c r="N2" i="4" s="1"/>
  <c r="K3" i="4"/>
  <c r="N3" i="4" s="1"/>
  <c r="K4" i="4"/>
  <c r="N4" i="4" s="1"/>
  <c r="K5" i="4"/>
  <c r="N5" i="4" s="1"/>
  <c r="M202" i="3"/>
  <c r="M200" i="3"/>
  <c r="M198" i="3"/>
  <c r="M197" i="3"/>
  <c r="M196" i="3"/>
  <c r="M195" i="3"/>
  <c r="M194" i="3"/>
  <c r="M193" i="3"/>
  <c r="M191" i="3"/>
  <c r="M190" i="3"/>
  <c r="M189" i="3"/>
  <c r="M188" i="3"/>
  <c r="M187" i="3"/>
  <c r="M186" i="3"/>
  <c r="M185" i="3"/>
  <c r="M184" i="3"/>
  <c r="M183" i="3"/>
  <c r="M182" i="3"/>
  <c r="M181" i="3"/>
  <c r="M180" i="3"/>
  <c r="M179" i="3"/>
  <c r="M178" i="3"/>
  <c r="M176" i="3"/>
  <c r="M175" i="3"/>
  <c r="M174" i="3"/>
  <c r="M173" i="3"/>
  <c r="M172" i="3"/>
  <c r="M171" i="3"/>
  <c r="M170" i="3"/>
  <c r="M169" i="3"/>
  <c r="M168" i="3"/>
  <c r="M167" i="3"/>
  <c r="M166" i="3"/>
  <c r="M165" i="3"/>
  <c r="M163" i="3"/>
  <c r="M162" i="3"/>
  <c r="M161" i="3"/>
  <c r="N161" i="3" s="1"/>
  <c r="M160" i="3"/>
  <c r="M159" i="3"/>
  <c r="M158" i="3"/>
  <c r="M157" i="3"/>
  <c r="M156" i="3"/>
  <c r="M155" i="3"/>
  <c r="M154" i="3"/>
  <c r="M153" i="3"/>
  <c r="M152" i="3"/>
  <c r="M151" i="3"/>
  <c r="M150" i="3"/>
  <c r="M149" i="3"/>
  <c r="M148" i="3"/>
  <c r="M147" i="3"/>
  <c r="M146" i="3"/>
  <c r="M145" i="3"/>
  <c r="M144" i="3"/>
  <c r="M143" i="3"/>
  <c r="M142" i="3"/>
  <c r="M141" i="3"/>
  <c r="M140" i="3"/>
  <c r="M139" i="3"/>
  <c r="M138" i="3"/>
  <c r="M137" i="3"/>
  <c r="M136" i="3"/>
  <c r="M135" i="3"/>
  <c r="M134" i="3"/>
  <c r="M133" i="3"/>
  <c r="M132" i="3"/>
  <c r="M131" i="3"/>
  <c r="M129" i="3"/>
  <c r="M128" i="3"/>
  <c r="M127" i="3"/>
  <c r="M126" i="3"/>
  <c r="M125" i="3"/>
  <c r="M124" i="3"/>
  <c r="M123" i="3"/>
  <c r="M122" i="3"/>
  <c r="M121" i="3"/>
  <c r="M120" i="3"/>
  <c r="M119" i="3"/>
  <c r="M118" i="3"/>
  <c r="M116" i="3"/>
  <c r="M115" i="3"/>
  <c r="M114" i="3"/>
  <c r="M113" i="3"/>
  <c r="M112" i="3"/>
  <c r="M111" i="3"/>
  <c r="M110"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68" i="3"/>
  <c r="M67" i="3"/>
  <c r="M66" i="3"/>
  <c r="M65" i="3"/>
  <c r="M64" i="3"/>
  <c r="M63" i="3"/>
  <c r="M62" i="3"/>
  <c r="M61" i="3"/>
  <c r="M59" i="3"/>
  <c r="M58" i="3"/>
  <c r="M57" i="3"/>
  <c r="M56" i="3"/>
  <c r="M55" i="3"/>
  <c r="M54" i="3"/>
  <c r="M53" i="3"/>
  <c r="M52" i="3"/>
  <c r="M51" i="3"/>
  <c r="M50" i="3"/>
  <c r="M49" i="3"/>
  <c r="M48" i="3"/>
  <c r="M47" i="3"/>
  <c r="M46" i="3"/>
  <c r="M45" i="3"/>
  <c r="M44" i="3"/>
  <c r="M43" i="3"/>
  <c r="M42" i="3"/>
  <c r="M40" i="3"/>
  <c r="M39" i="3"/>
  <c r="M38" i="3"/>
  <c r="M37" i="3"/>
  <c r="M36" i="3"/>
  <c r="M35" i="3"/>
  <c r="M33" i="3"/>
  <c r="M32" i="3"/>
  <c r="M31" i="3"/>
  <c r="M30" i="3"/>
  <c r="M29" i="3"/>
  <c r="M28" i="3"/>
  <c r="M27" i="3"/>
  <c r="M26" i="3"/>
  <c r="M25" i="3"/>
  <c r="M24" i="3"/>
  <c r="M22" i="3"/>
  <c r="M21" i="3"/>
  <c r="M20" i="3"/>
  <c r="M19" i="3"/>
  <c r="M18" i="3"/>
  <c r="M17" i="3"/>
  <c r="M16" i="3"/>
  <c r="M15" i="3"/>
  <c r="M14" i="3"/>
  <c r="M13" i="3"/>
  <c r="M12" i="3"/>
  <c r="M11" i="3"/>
  <c r="M10" i="3"/>
  <c r="M9" i="3"/>
  <c r="M8" i="3"/>
  <c r="M7" i="3"/>
  <c r="M6" i="3"/>
  <c r="M5" i="3"/>
  <c r="M4" i="3"/>
  <c r="M3" i="3"/>
  <c r="M2" i="3"/>
  <c r="M109" i="3"/>
  <c r="M75" i="3"/>
  <c r="M60" i="3"/>
  <c r="S18" i="1" l="1"/>
  <c r="M18" i="1"/>
  <c r="Q8" i="1"/>
  <c r="R8" i="1" s="1"/>
  <c r="N15" i="3"/>
  <c r="N4" i="3"/>
  <c r="N5" i="3"/>
  <c r="N6" i="3"/>
  <c r="N7" i="3"/>
  <c r="N8" i="3"/>
  <c r="N9" i="3"/>
  <c r="N10" i="3"/>
  <c r="N11" i="3"/>
  <c r="N12" i="3"/>
  <c r="N13" i="3"/>
  <c r="N14" i="3"/>
  <c r="N3" i="3"/>
  <c r="N16" i="3"/>
  <c r="N17" i="3"/>
  <c r="N18" i="3"/>
  <c r="N19" i="3"/>
  <c r="N20" i="3"/>
  <c r="N21" i="3"/>
  <c r="N22" i="3"/>
  <c r="Q18" i="1" l="1"/>
  <c r="N196" i="3" l="1"/>
  <c r="N197" i="3"/>
  <c r="N198" i="3"/>
  <c r="N108" i="3"/>
  <c r="N106" i="3"/>
  <c r="N107" i="3"/>
  <c r="N103" i="3"/>
  <c r="N104" i="3"/>
  <c r="N99" i="3"/>
  <c r="N100" i="3"/>
  <c r="N101" i="3"/>
  <c r="N94" i="3"/>
  <c r="N95" i="3"/>
  <c r="N96" i="3"/>
  <c r="N97" i="3"/>
  <c r="N93" i="3"/>
  <c r="N98" i="3"/>
  <c r="N102" i="3"/>
  <c r="N105" i="3"/>
  <c r="N59" i="3" l="1"/>
  <c r="N52" i="3"/>
  <c r="N53" i="3"/>
  <c r="N54" i="3"/>
  <c r="N55" i="3"/>
  <c r="N56" i="3"/>
  <c r="N57" i="3"/>
  <c r="N38" i="3" l="1"/>
  <c r="N39" i="3"/>
  <c r="N40" i="3"/>
  <c r="N29" i="3"/>
  <c r="N30" i="3"/>
  <c r="N31" i="3"/>
  <c r="N32" i="3"/>
  <c r="N33" i="3"/>
  <c r="N113" i="3"/>
  <c r="N114" i="3"/>
  <c r="N115" i="3"/>
  <c r="N116" i="3"/>
  <c r="N127" i="3"/>
  <c r="N128" i="3"/>
  <c r="N129" i="3"/>
  <c r="N122" i="3"/>
  <c r="N123" i="3"/>
  <c r="N124" i="3"/>
  <c r="N125" i="3"/>
  <c r="N126" i="3"/>
  <c r="N166" i="3"/>
  <c r="N167" i="3"/>
  <c r="N168" i="3"/>
  <c r="N169" i="3"/>
  <c r="N170" i="3"/>
  <c r="N171" i="3"/>
  <c r="N172" i="3"/>
  <c r="N173" i="3"/>
  <c r="N174" i="3"/>
  <c r="N175" i="3"/>
  <c r="N176" i="3"/>
  <c r="N158" i="3"/>
  <c r="N159" i="3"/>
  <c r="N160" i="3"/>
  <c r="N162" i="3"/>
  <c r="N163" i="3"/>
  <c r="N155" i="3"/>
  <c r="N156" i="3"/>
  <c r="N157" i="3"/>
  <c r="N147" i="3"/>
  <c r="N148" i="3"/>
  <c r="N149" i="3"/>
  <c r="N150" i="3"/>
  <c r="N151" i="3"/>
  <c r="N152" i="3"/>
  <c r="N153" i="3"/>
  <c r="N154" i="3"/>
  <c r="N183" i="3" l="1"/>
  <c r="N184" i="3"/>
  <c r="N185" i="3"/>
  <c r="N186" i="3"/>
  <c r="N187" i="3"/>
  <c r="N188" i="3"/>
  <c r="N189" i="3"/>
  <c r="N190" i="3"/>
  <c r="N191" i="3"/>
  <c r="N179" i="3"/>
  <c r="N180" i="3"/>
  <c r="N181" i="3"/>
  <c r="N182" i="3"/>
  <c r="N37" i="3" l="1"/>
  <c r="N36" i="3"/>
  <c r="N111" i="3" l="1"/>
  <c r="N112" i="3"/>
  <c r="N121" i="3"/>
  <c r="N120" i="3"/>
  <c r="N119" i="3"/>
  <c r="M39" i="13" l="1"/>
  <c r="M40" i="13"/>
  <c r="M41" i="13"/>
  <c r="M42" i="13"/>
  <c r="M43" i="13"/>
  <c r="M44" i="13"/>
  <c r="M45" i="13"/>
  <c r="M46" i="13"/>
  <c r="M47" i="13"/>
  <c r="M48" i="13"/>
  <c r="M49" i="13"/>
  <c r="M50" i="13"/>
  <c r="M51" i="13"/>
  <c r="M52" i="13"/>
  <c r="L39" i="13"/>
  <c r="L40" i="13"/>
  <c r="L41" i="13"/>
  <c r="L42" i="13"/>
  <c r="L43" i="13"/>
  <c r="L44" i="13"/>
  <c r="L45" i="13"/>
  <c r="L46" i="13"/>
  <c r="L47" i="13"/>
  <c r="L48" i="13"/>
  <c r="L49" i="13"/>
  <c r="L50" i="13"/>
  <c r="L51" i="13"/>
  <c r="L52" i="13"/>
  <c r="K39" i="13"/>
  <c r="K40" i="13"/>
  <c r="K41" i="13"/>
  <c r="K42" i="13"/>
  <c r="K43" i="13"/>
  <c r="K44" i="13"/>
  <c r="K45" i="13"/>
  <c r="K46" i="13"/>
  <c r="K47" i="13"/>
  <c r="K48" i="13"/>
  <c r="K49" i="13"/>
  <c r="K50" i="13"/>
  <c r="K51" i="13"/>
  <c r="K52" i="13"/>
  <c r="J39" i="13"/>
  <c r="J40" i="13"/>
  <c r="J41" i="13"/>
  <c r="J42" i="13"/>
  <c r="J43" i="13"/>
  <c r="J44" i="13"/>
  <c r="J45" i="13"/>
  <c r="J46" i="13"/>
  <c r="J47" i="13"/>
  <c r="J48" i="13"/>
  <c r="J49" i="13"/>
  <c r="J50" i="13"/>
  <c r="J51" i="13"/>
  <c r="J52" i="13"/>
  <c r="I39" i="13"/>
  <c r="I40" i="13"/>
  <c r="I41" i="13"/>
  <c r="I42" i="13"/>
  <c r="I43" i="13"/>
  <c r="I44" i="13"/>
  <c r="I45" i="13"/>
  <c r="I46" i="13"/>
  <c r="I47" i="13"/>
  <c r="I48" i="13"/>
  <c r="I49" i="13"/>
  <c r="I50" i="13"/>
  <c r="I51" i="13"/>
  <c r="I52" i="13"/>
  <c r="M57" i="13"/>
  <c r="M58" i="13"/>
  <c r="M59" i="13"/>
  <c r="M60" i="13"/>
  <c r="M61" i="13"/>
  <c r="M62" i="13"/>
  <c r="M63" i="13"/>
  <c r="M64" i="13"/>
  <c r="M65" i="13"/>
  <c r="M66" i="13"/>
  <c r="M67" i="13"/>
  <c r="M68" i="13"/>
  <c r="M69" i="13"/>
  <c r="M70" i="13"/>
  <c r="L57" i="13"/>
  <c r="L58" i="13"/>
  <c r="L59" i="13"/>
  <c r="L60" i="13"/>
  <c r="L61" i="13"/>
  <c r="L62" i="13"/>
  <c r="L63" i="13"/>
  <c r="L64" i="13"/>
  <c r="L65" i="13"/>
  <c r="L66" i="13"/>
  <c r="L67" i="13"/>
  <c r="L68" i="13"/>
  <c r="L69" i="13"/>
  <c r="L70" i="13"/>
  <c r="K57" i="13"/>
  <c r="K58" i="13"/>
  <c r="K59" i="13"/>
  <c r="K60" i="13"/>
  <c r="K61" i="13"/>
  <c r="K62" i="13"/>
  <c r="K63" i="13"/>
  <c r="K64" i="13"/>
  <c r="K65" i="13"/>
  <c r="K66" i="13"/>
  <c r="K67" i="13"/>
  <c r="K68" i="13"/>
  <c r="K69" i="13"/>
  <c r="K70" i="13"/>
  <c r="J57" i="13"/>
  <c r="J58" i="13"/>
  <c r="J59" i="13"/>
  <c r="J60" i="13"/>
  <c r="J61" i="13"/>
  <c r="J62" i="13"/>
  <c r="J63" i="13"/>
  <c r="J64" i="13"/>
  <c r="J65" i="13"/>
  <c r="J66" i="13"/>
  <c r="J67" i="13"/>
  <c r="J68" i="13"/>
  <c r="J69" i="13"/>
  <c r="J70" i="13"/>
  <c r="I57" i="13"/>
  <c r="I58" i="13"/>
  <c r="I59" i="13"/>
  <c r="I60" i="13"/>
  <c r="I61" i="13"/>
  <c r="I62" i="13"/>
  <c r="I63" i="13"/>
  <c r="I64" i="13"/>
  <c r="I65" i="13"/>
  <c r="I66" i="13"/>
  <c r="I67" i="13"/>
  <c r="I68" i="13"/>
  <c r="I69" i="13"/>
  <c r="I70" i="13"/>
  <c r="M75" i="13"/>
  <c r="M76" i="13"/>
  <c r="M77" i="13"/>
  <c r="M78" i="13"/>
  <c r="M79" i="13"/>
  <c r="M80" i="13"/>
  <c r="M81" i="13"/>
  <c r="M82" i="13"/>
  <c r="M83" i="13"/>
  <c r="M84" i="13"/>
  <c r="M85" i="13"/>
  <c r="M86" i="13"/>
  <c r="M87" i="13"/>
  <c r="M88" i="13"/>
  <c r="L75" i="13"/>
  <c r="L76" i="13"/>
  <c r="L77" i="13"/>
  <c r="L78" i="13"/>
  <c r="L79" i="13"/>
  <c r="L80" i="13"/>
  <c r="L81" i="13"/>
  <c r="L82" i="13"/>
  <c r="L83" i="13"/>
  <c r="L84" i="13"/>
  <c r="L85" i="13"/>
  <c r="L86" i="13"/>
  <c r="L87" i="13"/>
  <c r="L88" i="13"/>
  <c r="K75" i="13"/>
  <c r="K76" i="13"/>
  <c r="K77" i="13"/>
  <c r="K78" i="13"/>
  <c r="K79" i="13"/>
  <c r="K80" i="13"/>
  <c r="K81" i="13"/>
  <c r="K82" i="13"/>
  <c r="K83" i="13"/>
  <c r="K84" i="13"/>
  <c r="K85" i="13"/>
  <c r="K86" i="13"/>
  <c r="K87" i="13"/>
  <c r="K88" i="13"/>
  <c r="J75" i="13"/>
  <c r="J76" i="13"/>
  <c r="J77" i="13"/>
  <c r="J78" i="13"/>
  <c r="J79" i="13"/>
  <c r="J80" i="13"/>
  <c r="J81" i="13"/>
  <c r="J82" i="13"/>
  <c r="J83" i="13"/>
  <c r="J84" i="13"/>
  <c r="J85" i="13"/>
  <c r="J86" i="13"/>
  <c r="J87" i="13"/>
  <c r="J88" i="13"/>
  <c r="I88" i="13"/>
  <c r="I87" i="13"/>
  <c r="I86" i="13"/>
  <c r="I85" i="13"/>
  <c r="I84" i="13"/>
  <c r="I83" i="13"/>
  <c r="I82" i="13"/>
  <c r="I81" i="13"/>
  <c r="I80" i="13"/>
  <c r="I79" i="13"/>
  <c r="I78" i="13"/>
  <c r="I77" i="13"/>
  <c r="I76" i="13"/>
  <c r="I75" i="13"/>
  <c r="E16" i="13"/>
  <c r="E15" i="13"/>
  <c r="E14" i="13"/>
  <c r="E13" i="13"/>
  <c r="E12" i="13"/>
  <c r="E11" i="13"/>
  <c r="E10" i="13"/>
  <c r="E9" i="13"/>
  <c r="E8" i="13"/>
  <c r="E7" i="13"/>
  <c r="E6" i="13"/>
  <c r="E5" i="13"/>
  <c r="E4" i="13"/>
  <c r="E3" i="13"/>
  <c r="J21" i="13"/>
  <c r="E17" i="13" l="1"/>
  <c r="J89" i="13"/>
  <c r="L89" i="13"/>
  <c r="I71" i="13"/>
  <c r="K71" i="13"/>
  <c r="M71" i="13"/>
  <c r="J53" i="13"/>
  <c r="L53" i="13"/>
  <c r="I89" i="13"/>
  <c r="K89" i="13"/>
  <c r="M89" i="13"/>
  <c r="J71" i="13"/>
  <c r="L71" i="13"/>
  <c r="I53" i="13"/>
  <c r="K53" i="13"/>
  <c r="M53" i="13"/>
  <c r="M21" i="13"/>
  <c r="M22" i="13"/>
  <c r="M23" i="13"/>
  <c r="M24" i="13"/>
  <c r="M25" i="13"/>
  <c r="M26" i="13"/>
  <c r="M27" i="13"/>
  <c r="M28" i="13"/>
  <c r="M29" i="13"/>
  <c r="M30" i="13"/>
  <c r="M31" i="13"/>
  <c r="M32" i="13"/>
  <c r="M33" i="13"/>
  <c r="M34" i="13"/>
  <c r="L21" i="13"/>
  <c r="L22" i="13"/>
  <c r="L23" i="13"/>
  <c r="L24" i="13"/>
  <c r="L25" i="13"/>
  <c r="L26" i="13"/>
  <c r="L27" i="13"/>
  <c r="L28" i="13"/>
  <c r="L29" i="13"/>
  <c r="L30" i="13"/>
  <c r="L31" i="13"/>
  <c r="L32" i="13"/>
  <c r="L33" i="13"/>
  <c r="L34" i="13"/>
  <c r="K21" i="13"/>
  <c r="K22" i="13"/>
  <c r="K23" i="13"/>
  <c r="K24" i="13"/>
  <c r="K25" i="13"/>
  <c r="K26" i="13"/>
  <c r="K27" i="13"/>
  <c r="K28" i="13"/>
  <c r="K29" i="13"/>
  <c r="K30" i="13"/>
  <c r="K31" i="13"/>
  <c r="K32" i="13"/>
  <c r="K33" i="13"/>
  <c r="K34" i="13"/>
  <c r="J22" i="13"/>
  <c r="J23" i="13"/>
  <c r="J24" i="13"/>
  <c r="J25" i="13"/>
  <c r="J26" i="13"/>
  <c r="J27" i="13"/>
  <c r="J28" i="13"/>
  <c r="J29" i="13"/>
  <c r="J30" i="13"/>
  <c r="J31" i="13"/>
  <c r="J32" i="13"/>
  <c r="J33" i="13"/>
  <c r="J34" i="13"/>
  <c r="I21" i="13"/>
  <c r="I22" i="13"/>
  <c r="I23" i="13"/>
  <c r="I24" i="13"/>
  <c r="I25" i="13"/>
  <c r="I26" i="13"/>
  <c r="I27" i="13"/>
  <c r="I28" i="13"/>
  <c r="I29" i="13"/>
  <c r="I30" i="13"/>
  <c r="I31" i="13"/>
  <c r="I32" i="13"/>
  <c r="I33" i="13"/>
  <c r="I34" i="13"/>
  <c r="M3" i="13"/>
  <c r="M4" i="13"/>
  <c r="M5" i="13"/>
  <c r="M6" i="13"/>
  <c r="M7" i="13"/>
  <c r="M8" i="13"/>
  <c r="M9" i="13"/>
  <c r="M10" i="13"/>
  <c r="M11" i="13"/>
  <c r="M12" i="13"/>
  <c r="M13" i="13"/>
  <c r="M14" i="13"/>
  <c r="M15" i="13"/>
  <c r="M16" i="13"/>
  <c r="L3" i="13"/>
  <c r="L4" i="13"/>
  <c r="L5" i="13"/>
  <c r="L6" i="13"/>
  <c r="L7" i="13"/>
  <c r="L8" i="13"/>
  <c r="L9" i="13"/>
  <c r="L10" i="13"/>
  <c r="L11" i="13"/>
  <c r="L12" i="13"/>
  <c r="L13" i="13"/>
  <c r="L14" i="13"/>
  <c r="L15" i="13"/>
  <c r="L16" i="13"/>
  <c r="K3" i="13"/>
  <c r="K4" i="13"/>
  <c r="K5" i="13"/>
  <c r="K6" i="13"/>
  <c r="K7" i="13"/>
  <c r="K8" i="13"/>
  <c r="K9" i="13"/>
  <c r="K10" i="13"/>
  <c r="K11" i="13"/>
  <c r="K12" i="13"/>
  <c r="K13" i="13"/>
  <c r="K14" i="13"/>
  <c r="K15" i="13"/>
  <c r="K16" i="13"/>
  <c r="J3" i="13"/>
  <c r="J4" i="13"/>
  <c r="J5" i="13"/>
  <c r="J6" i="13"/>
  <c r="J7" i="13"/>
  <c r="J8" i="13"/>
  <c r="J9" i="13"/>
  <c r="J10" i="13"/>
  <c r="J11" i="13"/>
  <c r="J12" i="13"/>
  <c r="J13" i="13"/>
  <c r="J14" i="13"/>
  <c r="J15" i="13"/>
  <c r="J16" i="13"/>
  <c r="I3" i="13"/>
  <c r="I4" i="13"/>
  <c r="I5" i="13"/>
  <c r="I6" i="13"/>
  <c r="I7" i="13"/>
  <c r="I8" i="13"/>
  <c r="I9" i="13"/>
  <c r="I10" i="13"/>
  <c r="I11" i="13"/>
  <c r="I12" i="13"/>
  <c r="I13" i="13"/>
  <c r="I14" i="13"/>
  <c r="I15" i="13"/>
  <c r="I16" i="13"/>
  <c r="D16" i="13"/>
  <c r="D15" i="13"/>
  <c r="D14" i="13"/>
  <c r="D13" i="13"/>
  <c r="D12" i="13"/>
  <c r="D11" i="13"/>
  <c r="D10" i="13"/>
  <c r="D9" i="13"/>
  <c r="D8" i="13"/>
  <c r="D7" i="13"/>
  <c r="D6" i="13"/>
  <c r="D5" i="13"/>
  <c r="D4" i="13"/>
  <c r="D3" i="13"/>
  <c r="J17" i="13" l="1"/>
  <c r="L17" i="13"/>
  <c r="I17" i="13"/>
  <c r="K17" i="13"/>
  <c r="M17" i="13"/>
  <c r="D17" i="13"/>
  <c r="J35" i="13"/>
  <c r="L35" i="13"/>
  <c r="K35" i="13"/>
  <c r="M35" i="13"/>
  <c r="I35" i="13"/>
  <c r="N62" i="3" l="1"/>
  <c r="N63" i="3"/>
  <c r="N64" i="3"/>
  <c r="N65" i="3"/>
  <c r="N66" i="3"/>
  <c r="N50" i="3" l="1"/>
  <c r="N51" i="3"/>
  <c r="N58" i="3"/>
  <c r="N47" i="3"/>
  <c r="N46" i="3"/>
  <c r="N43" i="3"/>
  <c r="N44" i="3"/>
  <c r="N45" i="3"/>
  <c r="N48" i="3"/>
  <c r="N49" i="3"/>
  <c r="N194" i="3" l="1"/>
  <c r="N195" i="3"/>
  <c r="N90" i="3" l="1"/>
  <c r="N91" i="3"/>
  <c r="N87" i="3" l="1"/>
  <c r="N88" i="3"/>
  <c r="N89" i="3"/>
  <c r="N92" i="3"/>
  <c r="N82" i="3" l="1"/>
  <c r="N83" i="3"/>
  <c r="N84" i="3"/>
  <c r="N85" i="3"/>
  <c r="N79" i="3" l="1"/>
  <c r="N80" i="3"/>
  <c r="N81" i="3"/>
  <c r="N77" i="3" l="1"/>
  <c r="N78" i="3"/>
  <c r="N86" i="3"/>
  <c r="C4" i="13"/>
  <c r="C5" i="13"/>
  <c r="C6" i="13"/>
  <c r="C7" i="13"/>
  <c r="C8" i="13"/>
  <c r="C9" i="13"/>
  <c r="C10" i="13"/>
  <c r="C11" i="13"/>
  <c r="C12" i="13"/>
  <c r="C13" i="13"/>
  <c r="C14" i="13"/>
  <c r="C15" i="13"/>
  <c r="C16" i="13"/>
  <c r="C3" i="13"/>
  <c r="B16" i="13"/>
  <c r="B4" i="13"/>
  <c r="B5" i="13"/>
  <c r="B6" i="13"/>
  <c r="B7" i="13"/>
  <c r="B8" i="13"/>
  <c r="B9" i="13"/>
  <c r="B10" i="13"/>
  <c r="B11" i="13"/>
  <c r="B12" i="13"/>
  <c r="B13" i="13"/>
  <c r="B14" i="13"/>
  <c r="B15" i="13"/>
  <c r="B3" i="13"/>
  <c r="N144" i="3"/>
  <c r="N145" i="3"/>
  <c r="N146" i="3"/>
  <c r="N141" i="3"/>
  <c r="N142" i="3"/>
  <c r="N143" i="3"/>
  <c r="N140" i="3"/>
  <c r="N137" i="3"/>
  <c r="N138" i="3"/>
  <c r="N139" i="3"/>
  <c r="N132" i="3"/>
  <c r="N133" i="3"/>
  <c r="N134" i="3"/>
  <c r="N135" i="3"/>
  <c r="N136" i="3"/>
  <c r="B17" i="13" l="1"/>
  <c r="C17" i="13"/>
  <c r="F9" i="13"/>
  <c r="F13" i="13"/>
  <c r="F5" i="13"/>
  <c r="F15" i="13"/>
  <c r="F11" i="13"/>
  <c r="F7" i="13"/>
  <c r="F16" i="13"/>
  <c r="F3" i="13"/>
  <c r="F14" i="13"/>
  <c r="F10" i="13"/>
  <c r="F6" i="13"/>
  <c r="F12" i="13"/>
  <c r="F8" i="13"/>
  <c r="F4" i="13"/>
  <c r="N26" i="3"/>
  <c r="N27" i="3"/>
  <c r="N25" i="3"/>
  <c r="N28" i="3"/>
  <c r="F17" i="13" l="1"/>
  <c r="O37" i="2" l="1"/>
  <c r="O38" i="2"/>
  <c r="O16" i="1" s="1"/>
  <c r="P16" i="1" s="1"/>
  <c r="O39" i="2"/>
  <c r="O40" i="2"/>
  <c r="O41" i="2"/>
  <c r="O17" i="1" s="1"/>
  <c r="P17" i="1" s="1"/>
  <c r="O42" i="2"/>
  <c r="O27" i="2"/>
  <c r="O28" i="2"/>
  <c r="O29" i="2"/>
  <c r="O13" i="1" s="1"/>
  <c r="P13" i="1" s="1"/>
  <c r="O30" i="2"/>
  <c r="O31" i="2"/>
  <c r="O17" i="2"/>
  <c r="O9" i="1" s="1"/>
  <c r="P9" i="1" s="1"/>
  <c r="O18" i="2"/>
  <c r="O19" i="2"/>
  <c r="O20" i="2"/>
  <c r="O10" i="1" s="1"/>
  <c r="P10" i="1" s="1"/>
  <c r="O21" i="2"/>
  <c r="O22" i="2"/>
  <c r="O23" i="2"/>
  <c r="O11" i="1" s="1"/>
  <c r="P11" i="1" s="1"/>
  <c r="O24" i="2"/>
  <c r="O25" i="2"/>
  <c r="O26" i="2"/>
  <c r="O12" i="1" s="1"/>
  <c r="P12" i="1" s="1"/>
  <c r="O7" i="2"/>
  <c r="O4" i="2"/>
  <c r="O3" i="2"/>
  <c r="O5" i="2"/>
  <c r="O5" i="1" s="1"/>
  <c r="P5" i="1" s="1"/>
  <c r="O6" i="2"/>
  <c r="O8" i="2"/>
  <c r="O6" i="1" s="1"/>
  <c r="P6" i="1" s="1"/>
  <c r="O9" i="2"/>
  <c r="O10" i="2"/>
  <c r="O11" i="2"/>
  <c r="O7" i="1" s="1"/>
  <c r="P7" i="1" s="1"/>
  <c r="O12" i="2"/>
  <c r="O13" i="2"/>
  <c r="O14" i="2"/>
  <c r="O8" i="1" s="1"/>
  <c r="P8" i="1" s="1"/>
  <c r="O15" i="2"/>
  <c r="O16" i="2"/>
  <c r="O2" i="2" l="1"/>
  <c r="O4" i="1" s="1"/>
  <c r="P4" i="1" s="1"/>
  <c r="O32" i="2"/>
  <c r="O14" i="1" s="1"/>
  <c r="P14" i="1" s="1"/>
  <c r="O33" i="2"/>
  <c r="O34" i="2"/>
  <c r="O35" i="2"/>
  <c r="O15" i="1" s="1"/>
  <c r="P15" i="1" s="1"/>
  <c r="O36" i="2"/>
  <c r="O43" i="2"/>
  <c r="O18" i="1" l="1"/>
  <c r="L37" i="5"/>
  <c r="E10" i="1" s="1"/>
  <c r="F10" i="1" s="1"/>
  <c r="N18" i="4"/>
  <c r="E9" i="1" s="1"/>
  <c r="F9" i="1" s="1"/>
  <c r="N23" i="3"/>
  <c r="N24" i="3"/>
  <c r="K5" i="1" s="1"/>
  <c r="N34" i="3"/>
  <c r="N35" i="3"/>
  <c r="K6" i="1" s="1"/>
  <c r="N41" i="3"/>
  <c r="N42" i="3"/>
  <c r="K7" i="1" s="1"/>
  <c r="N60" i="3"/>
  <c r="N61" i="3"/>
  <c r="K8" i="1" s="1"/>
  <c r="N75" i="3"/>
  <c r="N76" i="3"/>
  <c r="K9" i="1" s="1"/>
  <c r="N109" i="3"/>
  <c r="N110" i="3"/>
  <c r="K10" i="1" s="1"/>
  <c r="N117" i="3"/>
  <c r="N118" i="3"/>
  <c r="K11" i="1" s="1"/>
  <c r="N130" i="3"/>
  <c r="N131" i="3"/>
  <c r="K12" i="1" s="1"/>
  <c r="N164" i="3"/>
  <c r="N165" i="3"/>
  <c r="K13" i="1" s="1"/>
  <c r="N178" i="3"/>
  <c r="K14" i="1" s="1"/>
  <c r="N192" i="3"/>
  <c r="N193" i="3"/>
  <c r="K15" i="1" s="1"/>
  <c r="N199" i="3"/>
  <c r="N200" i="3"/>
  <c r="K16" i="1" s="1"/>
  <c r="N201" i="3"/>
  <c r="N202" i="3"/>
  <c r="K17" i="1" s="1"/>
  <c r="N2" i="3"/>
  <c r="K4" i="1" s="1"/>
  <c r="L4" i="1" s="1"/>
  <c r="N44" i="2"/>
  <c r="E7" i="1" s="1"/>
  <c r="F7" i="1" s="1"/>
  <c r="D11" i="1"/>
  <c r="D13" i="1" s="1"/>
  <c r="L13" i="1" l="1"/>
  <c r="U13" i="1" s="1"/>
  <c r="L11" i="1"/>
  <c r="U11" i="1" s="1"/>
  <c r="L17" i="1"/>
  <c r="U17" i="1" s="1"/>
  <c r="L15" i="1"/>
  <c r="U15" i="1" s="1"/>
  <c r="L12" i="1"/>
  <c r="U12" i="1" s="1"/>
  <c r="L10" i="1"/>
  <c r="U10" i="1" s="1"/>
  <c r="L8" i="1"/>
  <c r="U8" i="1" s="1"/>
  <c r="L6" i="1"/>
  <c r="U6" i="1" s="1"/>
  <c r="L16" i="1"/>
  <c r="U16" i="1" s="1"/>
  <c r="L14" i="1"/>
  <c r="U14" i="1" s="1"/>
  <c r="L9" i="1"/>
  <c r="U9" i="1" s="1"/>
  <c r="L7" i="1"/>
  <c r="U7" i="1" s="1"/>
  <c r="L5" i="1"/>
  <c r="U5" i="1" s="1"/>
  <c r="U4" i="1"/>
  <c r="K18" i="1"/>
  <c r="L18" i="1" s="1"/>
  <c r="N204" i="3"/>
  <c r="E6" i="1" s="1"/>
  <c r="O44" i="2"/>
  <c r="E8" i="1" s="1"/>
  <c r="F8" i="1" s="1"/>
  <c r="U18" i="1" l="1"/>
  <c r="E11" i="1"/>
  <c r="F6" i="1"/>
  <c r="F11" i="1" l="1"/>
</calcChain>
</file>

<file path=xl/sharedStrings.xml><?xml version="1.0" encoding="utf-8"?>
<sst xmlns="http://schemas.openxmlformats.org/spreadsheetml/2006/main" count="2297" uniqueCount="507">
  <si>
    <t>PROJECT NUMBER</t>
  </si>
  <si>
    <t>Staff Costs</t>
  </si>
  <si>
    <t>Travel Costs</t>
  </si>
  <si>
    <t>Costs of Stay</t>
  </si>
  <si>
    <t>Equipement Costs</t>
  </si>
  <si>
    <t>Subcontracting costs</t>
  </si>
  <si>
    <t>A</t>
  </si>
  <si>
    <t>Grant for project activities</t>
  </si>
  <si>
    <t>B</t>
  </si>
  <si>
    <t>Additional Grant for Special Mobility Strand</t>
  </si>
  <si>
    <t>Total Grant requested from the European Union (A+B)</t>
  </si>
  <si>
    <t>GRANT AWARDED</t>
  </si>
  <si>
    <t>Amount</t>
  </si>
  <si>
    <t>Distance</t>
  </si>
  <si>
    <t>Country</t>
  </si>
  <si>
    <t>WORK PACKAGE</t>
  </si>
  <si>
    <t>PARTNER NUMBER</t>
  </si>
  <si>
    <t>NAME OF PARTNER</t>
  </si>
  <si>
    <t>COUNTRY</t>
  </si>
  <si>
    <t>STAFF/STUDENT</t>
  </si>
  <si>
    <t>DEPARTURE DATE</t>
  </si>
  <si>
    <t>TRAVEL DISTANCE</t>
  </si>
  <si>
    <t>SUPPORTING DOCUMENT</t>
  </si>
  <si>
    <t>Preparation</t>
  </si>
  <si>
    <t>Development</t>
  </si>
  <si>
    <t>Staff</t>
  </si>
  <si>
    <t>1-14 days</t>
  </si>
  <si>
    <t>15-60</t>
  </si>
  <si>
    <t>60-90</t>
  </si>
  <si>
    <t>Total</t>
  </si>
  <si>
    <t>NAME OF STAFF MEMBER</t>
  </si>
  <si>
    <t>STAFF CATEGORY</t>
  </si>
  <si>
    <t>SHORT DESCRIPTION OF TASKS</t>
  </si>
  <si>
    <t>FROM</t>
  </si>
  <si>
    <t>TO</t>
  </si>
  <si>
    <t>NUMBER OF DAYS</t>
  </si>
  <si>
    <t>MAX. UNIT COST PER DAY</t>
  </si>
  <si>
    <t>TOTAL CALCULATED</t>
  </si>
  <si>
    <t>NATURE, TYPE &amp; SPECIFICATIONS OF THE ITEM</t>
  </si>
  <si>
    <t>PROVIDING COMPANY</t>
  </si>
  <si>
    <t>VAT &amp; TAXES</t>
  </si>
  <si>
    <t>AMOUNT</t>
  </si>
  <si>
    <t>CURRENCY</t>
  </si>
  <si>
    <t>EXCHANGE RATE</t>
  </si>
  <si>
    <t>AMOUNT CHARGED TO THE PROJECT</t>
  </si>
  <si>
    <t>PROJECT NAME</t>
  </si>
  <si>
    <t>Manager</t>
  </si>
  <si>
    <t>Teacher/Trainer/Researcher</t>
  </si>
  <si>
    <t>Administrative Staff</t>
  </si>
  <si>
    <t>Nº</t>
  </si>
  <si>
    <t>P1</t>
  </si>
  <si>
    <t>P2</t>
  </si>
  <si>
    <t>P3</t>
  </si>
  <si>
    <t>P4</t>
  </si>
  <si>
    <t>P5</t>
  </si>
  <si>
    <t>P6</t>
  </si>
  <si>
    <t>P7</t>
  </si>
  <si>
    <t>P8</t>
  </si>
  <si>
    <t>P9</t>
  </si>
  <si>
    <t>P10</t>
  </si>
  <si>
    <t>P11</t>
  </si>
  <si>
    <t>P12</t>
  </si>
  <si>
    <t>Spain</t>
  </si>
  <si>
    <t>Category</t>
  </si>
  <si>
    <t>WP</t>
  </si>
  <si>
    <t>Costs of stay</t>
  </si>
  <si>
    <t>City (country)</t>
  </si>
  <si>
    <t>Partner</t>
  </si>
  <si>
    <t>Quality Plan</t>
  </si>
  <si>
    <t>Dissemination &amp; Exploitation</t>
  </si>
  <si>
    <t>Management</t>
  </si>
  <si>
    <t>Researcher/Teacher/Trainer</t>
  </si>
  <si>
    <t>Technical Sataff</t>
  </si>
  <si>
    <t>0 KM and 9 KM</t>
  </si>
  <si>
    <t>100 KM and 499 KM</t>
  </si>
  <si>
    <t>10 KM and 99 KM</t>
  </si>
  <si>
    <t>500 KM and 1999 KM</t>
  </si>
  <si>
    <t>2000 KM and 2999 KM</t>
  </si>
  <si>
    <t>3000 KM and 3999 KM</t>
  </si>
  <si>
    <t>4000 KM and 7999 KM</t>
  </si>
  <si>
    <t>8000 KM and more KM</t>
  </si>
  <si>
    <t xml:space="preserve">Student </t>
  </si>
  <si>
    <t>15-90</t>
  </si>
  <si>
    <t>P13</t>
  </si>
  <si>
    <t>Name of Partner</t>
  </si>
  <si>
    <t>MIETC</t>
  </si>
  <si>
    <t>610198-EPP-1-2019-1-ES-EPPKA2-CBHE-JP</t>
  </si>
  <si>
    <t>Slovenia</t>
  </si>
  <si>
    <t>Italy</t>
  </si>
  <si>
    <t>Kazakstan</t>
  </si>
  <si>
    <t>Turkmenistan</t>
  </si>
  <si>
    <t>Tajikistan</t>
  </si>
  <si>
    <t>University of Santiago de Compostela (USC)</t>
  </si>
  <si>
    <t>Santiago de Compostela</t>
  </si>
  <si>
    <t>Ayeconomics Research Centre S.L.</t>
  </si>
  <si>
    <t>University of Ljubljana (UL)</t>
  </si>
  <si>
    <t xml:space="preserve">Ljubljana </t>
  </si>
  <si>
    <t>University of Naples Federico II (UNF)</t>
  </si>
  <si>
    <t>Naples</t>
  </si>
  <si>
    <t>East-Kazakhstan State Technical University (EKTSU)</t>
  </si>
  <si>
    <t>Ust-Kamenogorsk</t>
  </si>
  <si>
    <t>Academy of Science of Turkmenistan (AST)</t>
  </si>
  <si>
    <t>Ashabad</t>
  </si>
  <si>
    <t>Turkmen State Institute of Economics and Management (TSIEM)</t>
  </si>
  <si>
    <t>Turkmen State Institute of Finance (TSIF)</t>
  </si>
  <si>
    <t>Karaganda Economic University of Kazpotrebsouz (KEUK)</t>
  </si>
  <si>
    <t>Karaganda</t>
  </si>
  <si>
    <t>Technological University of Tajikistan (TUT)</t>
  </si>
  <si>
    <t>Dushanbe</t>
  </si>
  <si>
    <t>Tajik State University of Tajikistan (TSUC)</t>
  </si>
  <si>
    <t>CTAST</t>
  </si>
  <si>
    <t>FANOVAR</t>
  </si>
  <si>
    <t>ECBP</t>
  </si>
  <si>
    <t>P14</t>
  </si>
  <si>
    <t>P1.1.</t>
  </si>
  <si>
    <t>Anne Forryan</t>
  </si>
  <si>
    <t>staff</t>
  </si>
  <si>
    <t>Brussels</t>
  </si>
  <si>
    <t>P11.1.</t>
  </si>
  <si>
    <t>Zarrina Kadyrova</t>
  </si>
  <si>
    <t>Moscow</t>
  </si>
  <si>
    <t>Rustam Gadzhiyev</t>
  </si>
  <si>
    <t>Ayeconomics</t>
  </si>
  <si>
    <t>UL</t>
  </si>
  <si>
    <t>AST</t>
  </si>
  <si>
    <t>TSIF</t>
  </si>
  <si>
    <t>TSUC</t>
  </si>
  <si>
    <t>TSIEM</t>
  </si>
  <si>
    <t>TUT</t>
  </si>
  <si>
    <t xml:space="preserve"> </t>
  </si>
  <si>
    <t xml:space="preserve">                               -  </t>
  </si>
  <si>
    <t>Shallyyev Charymuhammet</t>
  </si>
  <si>
    <t>Tajik State University of Commerce (TSUC)</t>
  </si>
  <si>
    <t>P#</t>
  </si>
  <si>
    <t>PARTNER</t>
  </si>
  <si>
    <t>REF.</t>
  </si>
  <si>
    <t>NAME</t>
  </si>
  <si>
    <t>CITY OF DEPARTURE</t>
  </si>
  <si>
    <t>CITY OF DESTINATION</t>
  </si>
  <si>
    <t>RETURN DATE</t>
  </si>
  <si>
    <t>Nº OF DAYS</t>
  </si>
  <si>
    <t>MAX. TRAVEL COSTS</t>
  </si>
  <si>
    <t>MAX. COSTS OF STAY</t>
  </si>
  <si>
    <t>Administrative</t>
  </si>
  <si>
    <t>Teacher</t>
  </si>
  <si>
    <t>Techical</t>
  </si>
  <si>
    <t>Dissemination</t>
  </si>
  <si>
    <t>Aizhan Samambayeva</t>
  </si>
  <si>
    <t>Iria Dios Murcia</t>
  </si>
  <si>
    <t>Yolanda Pena-Boquete</t>
  </si>
  <si>
    <t>P2.1</t>
  </si>
  <si>
    <t>P2.2</t>
  </si>
  <si>
    <t>P2.3</t>
  </si>
  <si>
    <t>P2.4</t>
  </si>
  <si>
    <t xml:space="preserve">Market needs strategy, list of indicators per country, presentation of market needs strategy, info day and preliminary results presentation for Turkmenistan and Kazakhstan </t>
  </si>
  <si>
    <t xml:space="preserve">List of indicators per country, info day and preliminary results presentation for Turkmenistan and Kazakhstan </t>
  </si>
  <si>
    <t xml:space="preserve">Developing Market needs strategy, data gathering of labour market indicators Tajikistan, Kazakhstan, Turkmenistan. Harmonisation of data, Providing descriptive statistics, Providing conclusions </t>
  </si>
  <si>
    <t>Ainura Omarova</t>
  </si>
  <si>
    <t>Preparation, discussion and approval of organizational documents for the project,  Kick-off meeting of MIETC, Coordination of the working group on the passage of English courses, Experts for delphi KEUK, Online meetings</t>
  </si>
  <si>
    <t>P9.1</t>
  </si>
  <si>
    <t>Dinara Sergaliyeva</t>
  </si>
  <si>
    <t>P9.2</t>
  </si>
  <si>
    <t>Registration of organizational documents for the project, Preparation of reporting documents, Online meetings.</t>
  </si>
  <si>
    <t>Karina Nevmatulina</t>
  </si>
  <si>
    <t>P9.3</t>
  </si>
  <si>
    <t>Preparation, discussion and approval of organizational documents for the project, Kick-off meeting of MIETC, Online meeting,  Dissemination of information on the current work of the university in the MIETC project on the official web pages of the university, English training.</t>
  </si>
  <si>
    <t>Olessya Zhidkoblinova</t>
  </si>
  <si>
    <t>P9.4</t>
  </si>
  <si>
    <t>Kick-off meeting of MIETC, English courses, Online meetings, Dissemination of information on the current work of the university in the MIETC project on the official web pages of the university.</t>
  </si>
  <si>
    <t>Oxana Bezler</t>
  </si>
  <si>
    <t>P9.5</t>
  </si>
  <si>
    <t>Preparation, discussion and approval of organizational documents for the project, 
Project Coordinator, Development of Concept of Center for Entrepreneurship, Kick-off meeting of MIETC, Coordination of the working group on the passage of English courses, Online meetings, Preparation of reporting documents, English training.</t>
  </si>
  <si>
    <t>Yelena Stavbunik</t>
  </si>
  <si>
    <t>Registration of organizational documents for the project, Development of Concept of Center for Entrepreneurship, Preparation of reporting documents, English training.</t>
  </si>
  <si>
    <t>P9.6</t>
  </si>
  <si>
    <t>Yevgenia Puntus</t>
  </si>
  <si>
    <t>Kick-off meeting of MIETC, English courses, Online meetings, Analysis of indicators of the labor market and the market of educational services in the region.</t>
  </si>
  <si>
    <t>Preparation, discussion and approval of organizational documents for the project, Project Coordinator, Development of Concept of Center for Entrepreneurship, Kick-off meeting of MIETC, Coordination of the working group on the passage of English courses, Online meetings, Preparation of reporting documents, English training.</t>
  </si>
  <si>
    <t>P9.7</t>
  </si>
  <si>
    <t>Charyyar Amansahedov</t>
  </si>
  <si>
    <t>P6.1</t>
  </si>
  <si>
    <t>Project internal communication with inner and interregional partners, Participation to the online Kick Off meeting 
Dissemination strategy circulation, feedback from Partners, inner meeting, Project coordination and management action support, TKM side Project coordination and management action support, Quality Plan following and implementation
Analysis of needs and competences  actions support, English language training program participation, Preparedness to MIETC the articles and publications, Project internal communication and coordination in connection with June 12-th international conference, Inner discussion on TKM partners needs and competences, English language improving proficiency 
Preparation for development of the curriculum for the Master Program, Review of the Project professional network</t>
  </si>
  <si>
    <t>P6.2</t>
  </si>
  <si>
    <t>Inner TKMs Project’s implementation plan, overall preparation to the project implementation, Developing dissemination strategy (drat document), Inner TKM project team meeting, Developing dissemination strategy (permanent communication to all project partners), Support dor Defining Management Board, Dissemination board (DB), Academic Board (AB), Entrepreneurship Centre Manager (ECM), Task Core Groups (TCGs), Dissemination Strategy correspondence, discussion and elaboration, Support for preparation of English language training program and Improving English proficiency of academic staff, Project internal communication with inner and interregional partners, English language training program and Improving English proficiency of academic staff, Participation in the Kick Off Meeting (online, via Zoom), Dissemination strategy circulation, feedback from Partners, Project coordination and management action support, Support for the Project coordination and management, Support for Development of guidelines for target group survey, information delivering to Ayeconomics, Periodical reports implementation, Analysis of needs and competences  actions support, English language training program participation, Action dissemination at the international online conference, Support for inner financial management and administration, Inner discussion on TKM partners needs and competences, International Conference participation and project action dissemination (Ashgabat June 12-13, 2020), English language proficiency improving, Periodical reports implementation, Social media and communication review and actions support.</t>
  </si>
  <si>
    <t>P6.3</t>
  </si>
  <si>
    <t>Orazmamed Vasov</t>
  </si>
  <si>
    <t>Inner TKMs Project’s preparation to the project implementation. Support for developing dissemination strategy. Project internal communication with inner and interegional partners. Support for Development of guidelines for target group survey. English language training program participation. International Conference participation and project action dissemination and delivering. English language proficiency improving. Review and improving periodical reports. Project related social media and communication review and actions support.</t>
  </si>
  <si>
    <t>Ruben Yegoshin</t>
  </si>
  <si>
    <t>P6.4</t>
  </si>
  <si>
    <t>Inner TKMs Project’s implementation plan, overall preparing to the project implementation, Technical support for developing of dissemination strategy (drat document), Defining Management Board, Dissemination board (DB), Academic Board (AB), Entrepreneurship Centre Manager (ECM), Task Core Groups (TCGs), Project internal communication with inner and interregional partners, Support for developing dissemination strategy, Preparation and analysing for project web site and visual identity and social media, Carrying out Project internal communication with inner and interregional partners, Participation in project internal communication with inner and other partners, Support for creation of project web site and visual identity
Participation in Project internal communication with inner and interregional partners, Participating in the inner video conference under the Project, Participation in the English language training program and Improving English proficiency of academic staff</t>
  </si>
  <si>
    <t>Support for the Project coordination and management. Preparednesof to MIETC the articles and publications. English language proficiency improving.</t>
  </si>
  <si>
    <t>P12.1</t>
  </si>
  <si>
    <t>Ahmed Akmamedov</t>
  </si>
  <si>
    <t>P4.1</t>
  </si>
  <si>
    <t>P5.1</t>
  </si>
  <si>
    <t>Carmela Gargiulo</t>
  </si>
  <si>
    <t>Project Internal communication and coordination - sharing information with other partner. Kick off Meeting. Partecipation to market analysis presentation AYE. Website presentation with partner. Defining Members for each management board. Quality plan- defining procedur and layout.</t>
  </si>
  <si>
    <t>Gerardo Carpentieri</t>
  </si>
  <si>
    <t xml:space="preserve">Analysis of international Mater porgrams - Selection of Master programs in Industrial Enterpreneurship sector </t>
  </si>
  <si>
    <t>P4.2</t>
  </si>
  <si>
    <t>P4.3</t>
  </si>
  <si>
    <t>Web site and visual identity - defining of layout and main section of Mietc Web</t>
  </si>
  <si>
    <t>Carmen Guida</t>
  </si>
  <si>
    <t>Analysis of international Mater programs report about offers and suggestions for developing MIETC master program</t>
  </si>
  <si>
    <t>P4.4</t>
  </si>
  <si>
    <t>Federica Gaglione</t>
  </si>
  <si>
    <t>P4.5</t>
  </si>
  <si>
    <t>P4.6</t>
  </si>
  <si>
    <t>Social Media and communication - Opening the social maedia account (instagram, twitter, Facebook and youtube)</t>
  </si>
  <si>
    <t>Analysis of international Master programs Organization of selected master programs</t>
  </si>
  <si>
    <t>Stefania Volpe</t>
  </si>
  <si>
    <t>Kick off Meeting. Financial management  and administration - suporting project oordination and management action. Web site and visual identity. Finalizing hosting web site procedure</t>
  </si>
  <si>
    <t>P4.7</t>
  </si>
  <si>
    <t>WP/Task</t>
  </si>
  <si>
    <t>WP1</t>
  </si>
  <si>
    <t>WP2</t>
  </si>
  <si>
    <t>WP4</t>
  </si>
  <si>
    <t>WP5</t>
  </si>
  <si>
    <t>Zhadyra Konurbayeva</t>
  </si>
  <si>
    <t>Zhassulan Shaimardanov</t>
  </si>
  <si>
    <t xml:space="preserve">Analysis of needs of the project, Project internal communication and coordination, Kick-off  meeting - online organization, Preparation progress reports, Financial management and administration  </t>
  </si>
  <si>
    <t>Saule Rakhmetullina</t>
  </si>
  <si>
    <t xml:space="preserve">Analysis of needs of the project, Participate in the needs and competences analysis surveys, Kick-off  meeting - online organization, Implement Workshops/Survey with stakeholders, Preparation progress reports </t>
  </si>
  <si>
    <t>Madina Yussubaliyeva</t>
  </si>
  <si>
    <t>Needs analysis, Kick-off  meeting - online organization, Strategy of English language training. List of participants. Participation in kick off meeting, Collection of  information, monitoring of project documentation, Implement a course on Coursera for EKSTU"Improve your communication skills"  to improve English of teachers for Central Asia academic partners. Application process for Coursera course in the frame of program, Design ESP course to improve English of teachers for Central Asia academic partners. Half year report. Reports. Launching agreement process for perchasing English Discoveries.</t>
  </si>
  <si>
    <t>Elvira Madiyarova</t>
  </si>
  <si>
    <t xml:space="preserve">Selection of educational literature for the preparation of the program of English language courses, selection of statistical data for marketing analysis, maintaining project documentation, participation in the preparation and conduct of various project activities </t>
  </si>
  <si>
    <t>Marina Kozlova</t>
  </si>
  <si>
    <t xml:space="preserve">Selection of educational literature for the preparation of the program of English language courses, selection of statistical data for marketing analysis, work on the content and content of the University website that informs about the project  </t>
  </si>
  <si>
    <t>WP3</t>
  </si>
  <si>
    <t xml:space="preserve">Revising, commenting and editing strategy </t>
  </si>
  <si>
    <t xml:space="preserve">Kick-off meeting preparation, management of partners to provide data, preparing and presenting results of Market need analysis (online info day) </t>
  </si>
  <si>
    <t>Technical Staff</t>
  </si>
  <si>
    <t>Wp1</t>
  </si>
  <si>
    <t>Reported</t>
  </si>
  <si>
    <t>Administrative staff</t>
  </si>
  <si>
    <t>Analysis of needs of the project, Analysis of competences on the  regional labor market.</t>
  </si>
  <si>
    <t>Kick-off  meeting - online organization, Project internal communication and coordination, Financial management and administration  .</t>
  </si>
  <si>
    <t>P5.2</t>
  </si>
  <si>
    <t>P5.3</t>
  </si>
  <si>
    <t>P5.4</t>
  </si>
  <si>
    <t>P5.5</t>
  </si>
  <si>
    <t>P5.6</t>
  </si>
  <si>
    <t>P8.1</t>
  </si>
  <si>
    <t>P8.2</t>
  </si>
  <si>
    <t>Shohrat Byashimov</t>
  </si>
  <si>
    <t>Preparation of required resources to the project implementation. Preparation of and English course. Dissemination action support.</t>
  </si>
  <si>
    <t>Meeting of the TCM project team. Management and preparation of orientation program. Participation in the Kick-off meeting. Project coordination and management.</t>
  </si>
  <si>
    <t>Kerim Muhammedov</t>
  </si>
  <si>
    <t>Preparation of required resources to the project implementation. Meeting of the TCM project team. Management and preparation of orientation program. Participation in the Kick-off meeting. Project coordination and management.</t>
  </si>
  <si>
    <t>Dissemination strategy circulation, feedback from participants.</t>
  </si>
  <si>
    <t>P7.1</t>
  </si>
  <si>
    <t>Meeting of the TCM project team. Management and preparation of orientation program. Participation in the Kick-off meeting. Project coordination and management support.</t>
  </si>
  <si>
    <t xml:space="preserve">Preparation of required resources to the project implementation. </t>
  </si>
  <si>
    <t>Attending Kick-off meeting. Internal communication and coordination of the project with SEB LU adminstration.</t>
  </si>
  <si>
    <t>Tomaž Čater</t>
  </si>
  <si>
    <t>P3.2</t>
  </si>
  <si>
    <t>P3.1</t>
  </si>
  <si>
    <t>Development of the curriculum frame for international Master program</t>
  </si>
  <si>
    <t>Analysis of needs and competences for international Master program</t>
  </si>
  <si>
    <t>GYRATCOMPUTER</t>
  </si>
  <si>
    <t>P7.2</t>
  </si>
  <si>
    <t>EUR</t>
  </si>
  <si>
    <t>USD</t>
  </si>
  <si>
    <t>P6.1.</t>
  </si>
  <si>
    <t>P6.2.</t>
  </si>
  <si>
    <t>Translation of project documentation English-Russian-Turkmen</t>
  </si>
  <si>
    <t>HJ TOP</t>
  </si>
  <si>
    <t>Printing of promotional materials</t>
  </si>
  <si>
    <t>P11.1</t>
  </si>
  <si>
    <t>Prepared project implementation plan. Singned agreements, participated in online meetings. Participation in the Coordinators meeting in Belgium. Meeting with TSUC teachers.</t>
  </si>
  <si>
    <t>Developed draft of Sustainability Strategy. Organized selction of teachers of English training and participation in Coursera. Continued development of SS and presentation in online meeting.</t>
  </si>
  <si>
    <t>Publish information about the porject in TSUC's website. Contrituted to the development of Dissemination Strategy.</t>
  </si>
  <si>
    <t>Communication with partners rearding SS and DS. Participating in online meetings with partners. Assisted professors with Coursera.</t>
  </si>
  <si>
    <t>Muhammadali Eshov</t>
  </si>
  <si>
    <t>P11.2</t>
  </si>
  <si>
    <t>P11.3</t>
  </si>
  <si>
    <t>P11.4</t>
  </si>
  <si>
    <t>Assisted in the development of the SS draft.</t>
  </si>
  <si>
    <t>Hamidullokhon Fakerov</t>
  </si>
  <si>
    <t>Consulted during the preparation of implementation plan. Monitored and consulted during the preparation of SS.</t>
  </si>
  <si>
    <t>Mubinzhon Abduvaliev</t>
  </si>
  <si>
    <t>Leargin the MIETC'S requirement and it's strateey of sutainability and innovative character. Re-involved the list of trainees and to evaluate their level of English and set an announcement on the university's websites. Providing a roundtable with the university's faculties. Collected data on faculties' performances for OLS modules. Successfullv completed an Advanced Business course within OLS.</t>
  </si>
  <si>
    <t>P11.5</t>
  </si>
  <si>
    <t>Nurmuhammad Abdullozoda</t>
  </si>
  <si>
    <t>P11.6</t>
  </si>
  <si>
    <t>Provide explanation and guidelines regarding Coursera platform to participating teachers. Online meeting with EKSTU about OLS.</t>
  </si>
  <si>
    <t>Open a section on the TSUC website in three languages for dissemination. Posted materials and about project related outcomes on the University website and social media. Liaise with OLS representative and project partners.</t>
  </si>
  <si>
    <t>P11.7</t>
  </si>
  <si>
    <t xml:space="preserve">Management and financial documents - budget and reporting. Consulted the principal of TSUC and project coordinator about rules and regulations related to accounting. Conducted presentation for staff about payments within projects. Prepared documents related </t>
  </si>
  <si>
    <t>Sadullo Faezov</t>
  </si>
  <si>
    <t>P11.8</t>
  </si>
  <si>
    <t>Management of Coursera with project staff and communication with Kazakh partners. Communication with partners regarding SS. Management of the questionnaires for students and employers. Preparation of the monitoring and presentation of project achievents.</t>
  </si>
  <si>
    <t>Analysis of the implementation of the quality plan, online meetings</t>
  </si>
  <si>
    <t>General ccoordination of the working group</t>
  </si>
  <si>
    <t>P9.8</t>
  </si>
  <si>
    <t>Collecting and preparation of information on the implementation of measures for the site, Online meetings</t>
  </si>
  <si>
    <t>P9.9</t>
  </si>
  <si>
    <t>Improvement of the quality plan</t>
  </si>
  <si>
    <t>P9.10</t>
  </si>
  <si>
    <t>P9.11</t>
  </si>
  <si>
    <t>P9.12</t>
  </si>
  <si>
    <t>P9.13</t>
  </si>
  <si>
    <t>P9.14</t>
  </si>
  <si>
    <t>P10.1</t>
  </si>
  <si>
    <t>Creation of project bank account. Preparation Partnership Agreement for signing. Provision information about TUT project team. Preparation necessary documents for obtaining Schengen Visa, booking the air tickets and accommodation for Kick-off meeting participants. Completion of questionnaire for market need analysis. Preparation and participation on onlne Kick-off meeting. Completion of first period financial reporting.</t>
  </si>
  <si>
    <t>Completion of TUT dissemination part of the project dissemination strategy. Completion of final option of project dissemination strategy.</t>
  </si>
  <si>
    <t>Shokir Mirzoev</t>
  </si>
  <si>
    <t xml:space="preserve">Creation of project bank account. Provision information about TUT project team. Preparation of Partnership Agreement draft. Project internal communcation and coordination. Preparation for online Kick-off meeting. Participation in online Kick-off meeting. Preparation of Partnership Agreement draft. Particpation on discussion of budget amendment and correction of TUT project budget. Project internal communcation and coordination. Regular internal communication and coordination. </t>
  </si>
  <si>
    <t xml:space="preserve">Implementation of workshops/ Survey with stakeholders. </t>
  </si>
  <si>
    <t>P10.2</t>
  </si>
  <si>
    <t>Abdurasul Sattorov</t>
  </si>
  <si>
    <t>P10.3</t>
  </si>
  <si>
    <t>Provision necessary information for Needs Assessment for English language course. Developing of English language training program and improving English proficiently of academic staff. Completion questionaire for market need analysis. Preparation list of trainees for English language trainings. Developing of English language training program and improving English proficiently of academic staff. Developing of English language training program and improving English proficiently of academic staff.</t>
  </si>
  <si>
    <t>P10.4</t>
  </si>
  <si>
    <t>Participation on discussion of project budget amendment. Solving the problems regarding to the first transfer. Participation in online meeting. Project internal communication and coordination. Participation in online meeting with representatives of English learning online platform. Project internal communication and coordination. Second period financing reporting.</t>
  </si>
  <si>
    <t>Conducting of project info day. Participation in online dissemination meeting.</t>
  </si>
  <si>
    <t>Participation in NEO monitoring</t>
  </si>
  <si>
    <t xml:space="preserve">Participation on discussion of project budget amendment. Solving the problems regarding to the first transfer. Participation in online meeting. Discussion of the project equipment issues. </t>
  </si>
  <si>
    <t>Analysis of needs and competences</t>
  </si>
  <si>
    <t>P10.5</t>
  </si>
  <si>
    <t>Preparation proposal for new equipment. Completion of TUT part of project sustainability strategy. Conducting survey for the identification of skill needs. Consideration of details of the English courses. Completion the second round of the survey. Establishment of Entrepreneurs Centers, discussion of equipment issues. Description of the Master Program accreditation process for Tajik Partners.</t>
  </si>
  <si>
    <t>P10.6</t>
  </si>
  <si>
    <t>Meeting of the TSIF project team. Project coordination and management action support. Financial mangement action support.</t>
  </si>
  <si>
    <t>Project dissemination action support. Full support to UNINA within the project website and visual identity.</t>
  </si>
  <si>
    <t>Participation in workshop and surveys.</t>
  </si>
  <si>
    <t>P8.3</t>
  </si>
  <si>
    <t>P8.4</t>
  </si>
  <si>
    <t>Participation and support for porject professional network, social media and communication.</t>
  </si>
  <si>
    <t>Meeting of the TSIF project team. Project coordination and management action support.</t>
  </si>
  <si>
    <t>Project dissemination action support.</t>
  </si>
  <si>
    <t>Support for TUT in Sustainability and long-term recoomendations methodology</t>
  </si>
  <si>
    <t>Day to day overall project implementation. Participation and workshops and surveys.</t>
  </si>
  <si>
    <t>Project coordination and management action support. Student enrolment procedure implementation. Financial management action support. Equipment purchase.</t>
  </si>
  <si>
    <t>Participation and support for project professional network. Support for TUT in sustainability and long-term recommendations.</t>
  </si>
  <si>
    <t>Booklet preparation. Preparation of the project handourts and distribution. Online meetings of the DB and follow up measures. Full support to UNINA within the project webstie and visual identity.</t>
  </si>
  <si>
    <t>P2.5</t>
  </si>
  <si>
    <t>Preparing Draft: Describing challenges and the strategies implemented to overcome challenges. Conducting qualitative and quantitative indicators for tasks 2.1. 2.2. 2.3. Sending to parterns for feedback and draft improvent. Providing conclusion and proposal for furhter improvement. Formattinag and publishing reports.</t>
  </si>
  <si>
    <t>P2.6</t>
  </si>
  <si>
    <t>Providing feedback to Market needs analysis. Developing curriculum for Master Program. Formulatig main concept and needs of the market in Innovation Management. Define aim and objectives, description of the subject.</t>
  </si>
  <si>
    <t>P2.7</t>
  </si>
  <si>
    <t>Design of survey for Delphi analysis (first round), validation with the partners and incorporation of the suggestions. ImplementaKon of 1st round of Delphi analysis using QuestionPro platform, which allows anonymize the responses and logic in the questions. Design of infographics to increase the dissemination of the main results. Preparation of the competence analysis document and validation with the partner. Analysis of the results of the first round and incorporation of the results to updating survey for designing 2nd round of the survey. Analysis of the second round results and incorporation to the market need full-document.</t>
  </si>
  <si>
    <t>P2.8</t>
  </si>
  <si>
    <t>Updating of the DELPHI analysis time line. Meeting to be coordinated with local partners and be more efficient applying the survey taking into account COVID-19 limitations.</t>
  </si>
  <si>
    <t>Analysis of the preliminary results of market needs for targeJng the subjects that should be in the master curriculum. StarJng the development of the curriculum. Development of the curriculum.</t>
  </si>
  <si>
    <t>Klavdija Besednjak</t>
  </si>
  <si>
    <t>Administrative tasks of the project, colletion of information, monitoring and reviewing of project documentation.</t>
  </si>
  <si>
    <t>Mojca Maher Pirc</t>
  </si>
  <si>
    <t>Financial management of project activities and administration, communication activites related to project management. Participation in project meetings.</t>
  </si>
  <si>
    <t>Analysis and commenting on Dissemination strategy. Internal communication and coordination of MIETC project with SEB LU administration.</t>
  </si>
  <si>
    <t>P3.3</t>
  </si>
  <si>
    <t>P3.4</t>
  </si>
  <si>
    <t>P3.5</t>
  </si>
  <si>
    <t>Web site and visual identity - Defining of layout and main sections of MIETC web site. WP 5.5 Social media and communication.</t>
  </si>
  <si>
    <t>P4.8</t>
  </si>
  <si>
    <t>P4.9</t>
  </si>
  <si>
    <t>Development of the curriculum for the Master Program. Content development. Content development.</t>
  </si>
  <si>
    <t>P4.10</t>
  </si>
  <si>
    <t xml:space="preserve">Project internal communication and coordination - sharing information with other partners. </t>
  </si>
  <si>
    <t>Quality Plan - defining procedura and layout. Periodical reports.</t>
  </si>
  <si>
    <t>Development of the curriculum of the Master Program. Content development.</t>
  </si>
  <si>
    <t>P4.11</t>
  </si>
  <si>
    <t>P4.12</t>
  </si>
  <si>
    <t>Financial management and administration - supporting project coordination and management actions</t>
  </si>
  <si>
    <t>Periodical reports</t>
  </si>
  <si>
    <t>P4.13</t>
  </si>
  <si>
    <t>P6.5</t>
  </si>
  <si>
    <t>P6.6</t>
  </si>
  <si>
    <t>P6.7</t>
  </si>
  <si>
    <t>P6.8</t>
  </si>
  <si>
    <t>Inner TKMs day-to-day action implementation. Full support to UNINA within the project website and visual identity. TKM side project coordination and managment. Analysis of needs and compmetences action support. English language improving. Inner discussion on TKM partners needs and competences.</t>
  </si>
  <si>
    <t>Action dissemination, inner meetings. Project newsletter and leaflets dissemination. Preparation of articles and publications.</t>
  </si>
  <si>
    <t>Support to development of guidelines for target group survey</t>
  </si>
  <si>
    <t>TUT partner support with Sustainabily Strategy</t>
  </si>
  <si>
    <t>Financial management acton support. Equipment of TKM HEIs and subcontracting costs)</t>
  </si>
  <si>
    <t>Inner TKM project implementation plan, day to day overall project implementation. Support for development of guidelines for target group survey.</t>
  </si>
  <si>
    <t>Project newsletter and booklet preparation. Dissemination strategy implmentation. Online meeting of the DB and follow-up measures. Full support to UNINA with project website and visula identity. Articles and publications.</t>
  </si>
  <si>
    <t>Inner TKM project meetings. Project coordination and management action support. Participation in online meetings. Financial management action support (equipment for TKM HEIs and subcontracting)</t>
  </si>
  <si>
    <t>English language training program and improving English proficiency of academic staff support. Curriculum presentation to stakeholders discussion.</t>
  </si>
  <si>
    <t>Inner TKMs project day to day action support</t>
  </si>
  <si>
    <t>English language training program participation. Action Dissemination support. Support and review and improvement preriodical reports.</t>
  </si>
  <si>
    <t>Project online meeintgs participation. Project related social media communication review and actions support.</t>
  </si>
  <si>
    <t>Inner TKM project implementation plan.  Curriculum presentation to stakeholders. Support for TUT in Sustainability and Long-term recommendations methodology.</t>
  </si>
  <si>
    <t xml:space="preserve">Technical support for developing Dissemination Strategy. Online meeting of the DB and follow-up measures. Project website and visual identity info allocation. </t>
  </si>
  <si>
    <t>Carrying out project internal communication with inner and interregional partners.  Inner TKM project team meeting. Project coordination and management action support.</t>
  </si>
  <si>
    <t>Participation in online meeting. Articles publication eleboration action support.</t>
  </si>
  <si>
    <t>P12.2</t>
  </si>
  <si>
    <t>Online meeting participation.</t>
  </si>
  <si>
    <t>Financial management action support (equipment for TKM HEIs and subcontracting costs).</t>
  </si>
  <si>
    <t>Support for Development of guidelines for target group survey</t>
  </si>
  <si>
    <t>REPORTED</t>
  </si>
  <si>
    <t>Equipment</t>
  </si>
  <si>
    <t>P5.7</t>
  </si>
  <si>
    <t>Madina Rakhimberdinova</t>
  </si>
  <si>
    <t>P5.8</t>
  </si>
  <si>
    <t>P5.9</t>
  </si>
  <si>
    <t>P5.10</t>
  </si>
  <si>
    <t>P5.12</t>
  </si>
  <si>
    <t>1.1</t>
  </si>
  <si>
    <t>1.2</t>
  </si>
  <si>
    <t>1.3</t>
  </si>
  <si>
    <t>1.4</t>
  </si>
  <si>
    <t>1.5</t>
  </si>
  <si>
    <t>1.6</t>
  </si>
  <si>
    <t>1.7</t>
  </si>
  <si>
    <t>1.8</t>
  </si>
  <si>
    <t>1.9</t>
  </si>
  <si>
    <t>Sonia Cordido Méndez</t>
  </si>
  <si>
    <t>Ángel Duarte Campos</t>
  </si>
  <si>
    <t>Manuel Fernández Grela</t>
  </si>
  <si>
    <t>Kick-off meeting organization and planning: logistical aspects, preparation of the agenda, coordination of presentations and participants. Compilation of working teams list and contact lists. Internal financial managemnt of the grant and budget allocation. Kick-off meeting organization and planning.</t>
  </si>
  <si>
    <t>Development of the Work Plan of the project.</t>
  </si>
  <si>
    <t>Preparation and participation in the KoM. Presentation of technical, financial and administrative management and of the QAS. Preparation of detailed KoM minutes and follow-up actions. Drafting PAs and discussion with Partners. Setting up internal communication channels (Slack, email lists, online repository). Preparing budget amendment request. Transfers to partners.</t>
  </si>
  <si>
    <t>Quality Control and monitoring of the project's implementation and outputs. Preparing document templates to ensure format consistency (deliverables, agenda, presentations, etc.). Quality Control and monitoring of the project's implementation and outputs.</t>
  </si>
  <si>
    <t>Publication about the KoM on USC's website and social media. Revision of the Dissemination Strategy and feedback. Publication of news item about the online workshops with stakeholders in TKM and KZ. Reviewing and providing content for the project website.</t>
  </si>
  <si>
    <t xml:space="preserve">Day-to-day internal communication with Partners and project management. Elaboration of the internal communication and coordination plan (regulatory framework, distributed management, meetings and operation, internal communication channels, conflict resolution mechanisms). Elaboration of the Financianl and administrative management guide (transfer and reimbursement procedures, financial management of the Grant, reporting obligations, good practices). Participation in online meeting of the Dissemination Board (website and visual identity). </t>
  </si>
  <si>
    <t xml:space="preserve">Development of the Work Plan of the project. Nominations for the  distributed management bodies and compilation of member lists (MB, AC, DB, ECM). Presentation about WP2 on the kick-off meeting (implementation plan, accounting and monitoring mechanisms). Development of the Implementation Plan (detailed task distribution, task description, calendarization). Updating and monitoring the development of the Work Plan. Participation in online workshops with KZ and TKM stakeholders. </t>
  </si>
  <si>
    <t>Compiling information about the accreditation process in KZ, TJ and TKM.</t>
  </si>
  <si>
    <t>Preparing Quality Assurance Plan. Defining Quality Assurance Framework for each task.</t>
  </si>
  <si>
    <t>Analysis of International Master Programmes</t>
  </si>
  <si>
    <t>Preparation of Content Development Strategy for Kick-Off Meeting</t>
  </si>
  <si>
    <t>Setting up accounting and monitoring mechanisms (interactive spreadsheets).</t>
  </si>
  <si>
    <t>Revision, compilation and consolidation of budget expenditure reports. Drafting Partnership Agreement Amendments. Drafting tripartite contract for the purchase of TKM HEIs Equipment and discussion with Partners. Transfers to partners. Internal meetings with USC Financial &amp; Hiring Department. Execution of the tripartite contract for the purchase of TKM HEIs Equipment.</t>
  </si>
  <si>
    <t>Quality Control and monitoring of the project's implementation and outputs.</t>
  </si>
  <si>
    <t>Preparing dissemination report for the 1st period (specific dissemination actions). Reviewing the 1st project newsletter and providing feedback. Publication of news item in reference to the participation in Cluster Meeting.</t>
  </si>
  <si>
    <t>Participation in online meeting to discuss development of WP3. Revision of Sustainability Strategy. Development of the Curriculum.</t>
  </si>
  <si>
    <t xml:space="preserve">Elaboration of the Financianl and administrative management guide. Day-to-day internal communication with Partners and project management. Preparation, organization and participation on online project meeting. </t>
  </si>
  <si>
    <t>Updating and monitoring the development  of the Work Plan.</t>
  </si>
  <si>
    <t xml:space="preserve">Preparing Quality Assurance Plan. Defining Quality Assurance Framework for each task. Completing EACEA's survey on implementation status. </t>
  </si>
  <si>
    <t xml:space="preserve">Assisted in preparation of implementation plan. Conducted english proficiency test, conducting interviews and preparing a list of teaching staff for Coursera. </t>
  </si>
  <si>
    <t xml:space="preserve">Translated and published information on the TSUC website about MIETC project. </t>
  </si>
  <si>
    <t>Assisted teachers in using coursera platform. Organized online meeting with teachers participating in the project. Updated SS according to partner comments. Preparation of list of teachers for registration in OLS. Learing professional English on OLS platform and assisting teachers through individual consultation.</t>
  </si>
  <si>
    <t>Development of the curriculum for the Master Program. Content development: discussion of modules structure.</t>
  </si>
  <si>
    <t>Discussion of the content of the educational program, Development of the curriculum for the Master Program, Content development: discussion of modules structure</t>
  </si>
  <si>
    <t>Preparation of reporting documents. Project internal communication.</t>
  </si>
  <si>
    <t>Development of the curriculum for the Master Program, Content development: discussion of modules structure. English training, Dissemination strategy developing, Publication of an article.</t>
  </si>
  <si>
    <t>Project internal communication and coordination.</t>
  </si>
  <si>
    <t>Development of the curriculum for the Master Program. Developing of the dissemination strategy. Curriculum presentation to steakholders. Content development: structure of modules. English courses. Publication of an article.</t>
  </si>
  <si>
    <t>Discussion of the content of the Master  Program. Development of the Concept of Entrepreneurship Center. Meetings with employers. Online meetings with partners.</t>
  </si>
  <si>
    <t>Quality plan. English training.</t>
  </si>
  <si>
    <t>Financial management and administration. Preparation of the periodical reporting documents.</t>
  </si>
  <si>
    <t xml:space="preserve">Development of Concept of the Entrepreneurship Center. Meetings with employers.  Study of the experience of the Entrepreneurship Centers. Development of an algorithm for the creation and implementation. of the Entrepreneurship Center. Publication of an article. </t>
  </si>
  <si>
    <t>Collection of information for a periodical report</t>
  </si>
  <si>
    <t>Preparation of reporting documents. Financial administration.</t>
  </si>
  <si>
    <t>Development of questionnaires for potential students and employers. Development of the curriculum for the Master Program. Analysis of the foreign analogue master's programs. Online meetings. English trainings.</t>
  </si>
  <si>
    <t>Sadbarg Boboyorova</t>
  </si>
  <si>
    <t>[4] Desktop Computer (CPU + Cooler + Motherboard + RAM + Case + PSU + HDD + VGA + Keyboard + Mouse + Monitor)</t>
  </si>
  <si>
    <t>[2] Web Cam Intex IT-310WC 8.0 mpx</t>
  </si>
  <si>
    <t>[4] Printer Canon MF-3010 3.1 LaserJet A4</t>
  </si>
  <si>
    <t>[1] Cartridge JB CB435/36A/CE285A HP LJ P1105/M1120/M1133</t>
  </si>
  <si>
    <t>LLP Eland</t>
  </si>
  <si>
    <t>[2] HP W1A29A_S LaserJet Pro MFP M428FDN Printer</t>
  </si>
  <si>
    <t>KZT</t>
  </si>
  <si>
    <t>EKTU</t>
  </si>
  <si>
    <t>Kazakhstan</t>
  </si>
  <si>
    <t>[1] BenQ MW612 Projector</t>
  </si>
  <si>
    <t>Makarov A.V.</t>
  </si>
  <si>
    <t>[3] PTZ camera CleverMic 3010U</t>
  </si>
  <si>
    <t>LLP KazNetUniversal</t>
  </si>
  <si>
    <t>[2] CleverMic Hybrid Cable USB 3.0 (50M)</t>
  </si>
  <si>
    <t>LLP Unit-Technologies</t>
  </si>
  <si>
    <t>INVOICE DATE</t>
  </si>
  <si>
    <t>AMOUNT (excluding VAT)</t>
  </si>
  <si>
    <t>VAT &amp; TAXES (only if charged to project)</t>
  </si>
  <si>
    <t>TOTAL AMOUNT</t>
  </si>
  <si>
    <t>Subcontrac.</t>
  </si>
  <si>
    <t>TOTAL</t>
  </si>
  <si>
    <t>TJS</t>
  </si>
  <si>
    <t>LLC OAZIS</t>
  </si>
  <si>
    <t>[1] Logitech ConferenceCam Rally Plus Ultra HD (960-001224)</t>
  </si>
  <si>
    <t>[1] MFP M425dn printer/scanner</t>
  </si>
  <si>
    <t>[1] BenQ mw612</t>
  </si>
  <si>
    <t>E-TKM-P7.1</t>
  </si>
  <si>
    <t>E-TKM-P8.1</t>
  </si>
  <si>
    <t>E-P5.1</t>
  </si>
  <si>
    <t>E-P5.2</t>
  </si>
  <si>
    <t>E-P5.3</t>
  </si>
  <si>
    <t>E-P5.4</t>
  </si>
  <si>
    <t>E-P11.1</t>
  </si>
  <si>
    <t>% REPORTED</t>
  </si>
  <si>
    <t>DAYS REPORTED BY CATEGORY</t>
  </si>
  <si>
    <t>DAYS REPORTED BY WORKPACKAGE</t>
  </si>
  <si>
    <t>DAYS REPORTED AS MANAGER BY WP</t>
  </si>
  <si>
    <t>DAYS REPORTED AS TECHNICIAN BY WP</t>
  </si>
  <si>
    <t>DAYS REPORTED AS ADMINISTRATIVE BY WP</t>
  </si>
  <si>
    <t>DAYS REPORTED AS RESEARCHER/TEACHER BY WP</t>
  </si>
  <si>
    <t>S%</t>
  </si>
  <si>
    <t>S%2</t>
  </si>
  <si>
    <t>S%22</t>
  </si>
  <si>
    <t>S%222</t>
  </si>
  <si>
    <t>S%2222</t>
  </si>
  <si>
    <t>306.847,00 €</t>
  </si>
  <si>
    <t>198.150,00 €</t>
  </si>
  <si>
    <t>239.280,00 €</t>
  </si>
  <si>
    <t>39.777,00 €</t>
  </si>
  <si>
    <t>22.960,00 €</t>
  </si>
  <si>
    <t>807.014,00 €</t>
  </si>
  <si>
    <t>USC</t>
  </si>
  <si>
    <t>UNF</t>
  </si>
  <si>
    <t>KUK</t>
  </si>
  <si>
    <t>Oranize events/seminars/surveys among stakeholders. Statistics for market need analysis. Primary design of the Master degree program curriculum. Process of certification and accreditation.</t>
  </si>
  <si>
    <t>Work on the dissemination of information about the events and placement of social media accounts. Creating and updating informationon on website of the project and the university. Preparation of content material for public placement.</t>
  </si>
  <si>
    <t>Administrating and resiving English Language training Strategy. Lauching LMS OLS for the EL course by redesigning programs for trainees with beginner, elementary, intermediate and advanced level of English language. Organizing OLS orientation meetings for CA partners. Preparing reports fro addresing and resolving existing problems of EL training. Designed online course on Academic listening and speaking for CA partners.  Enrolment of participants.</t>
  </si>
  <si>
    <t>Communication with stakeholders of the project. Conducting analytical studies on the needs of the project's target audience.Organizing meetings with representatives of the enterprise and business to particpate in the study of market needs. Writing recommendations on the content of the education program.</t>
  </si>
  <si>
    <t>P5.11</t>
  </si>
  <si>
    <t xml:space="preserve">Coordination of team activities in achieving the main objectives of the project. Online meeting preparation. Financial and admi nistrative issues. Reporting. </t>
  </si>
  <si>
    <t>Organization of the process of teaching English to EKTU teachers. Assistance in making up their training schedule. Monitoring attendance. Organizing meeting with stakeholders to participate in the Survey. Conducting presonal interviews with representatives of industrial enterprises and government agencies. Equipment purchase and state procurement procedure. Report on accreditation procedure.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</si>
</sst>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0.00\ &quot;€&quot;"/>
    <numFmt numFmtId="165" formatCode="0.0"/>
    <numFmt numFmtId="166" formatCode="0.0%"/>
  </numFmts>
  <fonts count="36" x14ac:knownFonts="1">
    <font>
      <sz val="11"/>
      <color theme="1"/>
      <name val="Calibri"/>
      <family val="2"/>
      <scheme val="minor"/>
    </font>
    <font>
      <sz val="11"/>
      <color theme="1"/>
      <name val="Calibri"/>
      <family val="2"/>
      <scheme val="minor"/>
    </font>
    <font>
      <sz val="10"/>
      <color theme="1"/>
      <name val="Calibri Light"/>
      <family val="2"/>
      <scheme val="major"/>
    </font>
    <font>
      <b/>
      <sz val="10"/>
      <color theme="1"/>
      <name val="Calibri Light"/>
      <family val="2"/>
      <scheme val="major"/>
    </font>
    <font>
      <b/>
      <sz val="11"/>
      <color theme="1"/>
      <name val="Calibri Light"/>
      <family val="2"/>
      <scheme val="major"/>
    </font>
    <font>
      <b/>
      <sz val="10"/>
      <color theme="0"/>
      <name val="Calibri Light"/>
      <family val="2"/>
      <scheme val="major"/>
    </font>
    <font>
      <b/>
      <sz val="11"/>
      <color theme="0"/>
      <name val="Calibri Light"/>
      <family val="2"/>
      <scheme val="major"/>
    </font>
    <font>
      <sz val="11"/>
      <color theme="1"/>
      <name val="Calibri Light"/>
      <family val="2"/>
      <scheme val="major"/>
    </font>
    <font>
      <b/>
      <sz val="9"/>
      <color theme="1"/>
      <name val="Calibri Light"/>
      <family val="2"/>
      <scheme val="major"/>
    </font>
    <font>
      <sz val="9"/>
      <color theme="1"/>
      <name val="Calibri Light"/>
      <family val="2"/>
      <scheme val="major"/>
    </font>
    <font>
      <sz val="9"/>
      <color theme="0"/>
      <name val="Calibri Light"/>
      <family val="2"/>
      <scheme val="major"/>
    </font>
    <font>
      <b/>
      <sz val="9"/>
      <color theme="0"/>
      <name val="Calibri Light"/>
      <family val="2"/>
      <scheme val="major"/>
    </font>
    <font>
      <sz val="9"/>
      <name val="Calibri Light"/>
      <family val="2"/>
      <scheme val="major"/>
    </font>
    <font>
      <sz val="8"/>
      <color theme="0"/>
      <name val="Calibri Light"/>
      <family val="2"/>
      <scheme val="major"/>
    </font>
    <font>
      <b/>
      <sz val="9"/>
      <color theme="1"/>
      <name val="Calibri Light"/>
      <family val="2"/>
    </font>
    <font>
      <sz val="9"/>
      <color theme="1"/>
      <name val="Calibri Light"/>
      <family val="2"/>
    </font>
    <font>
      <sz val="9"/>
      <color rgb="FFFF0000"/>
      <name val="Calibri Light"/>
      <family val="2"/>
      <scheme val="major"/>
    </font>
    <font>
      <sz val="8"/>
      <name val="Calibri"/>
      <family val="2"/>
      <scheme val="minor"/>
    </font>
    <font>
      <sz val="9"/>
      <color theme="1"/>
      <name val="Calibri Light"/>
      <family val="2"/>
      <scheme val="major"/>
    </font>
    <font>
      <sz val="9"/>
      <color theme="2" tint="-0.749992370372631"/>
      <name val="Calibri Light"/>
      <family val="2"/>
      <scheme val="major"/>
    </font>
    <font>
      <sz val="8"/>
      <color theme="1"/>
      <name val="Calibri Light"/>
      <family val="2"/>
      <scheme val="major"/>
    </font>
    <font>
      <b/>
      <sz val="11"/>
      <name val="Calibri Light"/>
      <family val="2"/>
      <scheme val="major"/>
    </font>
    <font>
      <b/>
      <sz val="11"/>
      <color theme="0"/>
      <name val="Calibri"/>
      <family val="2"/>
      <scheme val="minor"/>
    </font>
    <font>
      <b/>
      <sz val="11"/>
      <color theme="1"/>
      <name val="Calibri"/>
      <family val="2"/>
      <scheme val="minor"/>
    </font>
    <font>
      <sz val="9"/>
      <color theme="3" tint="-0.249977111117893"/>
      <name val="Calibri Light"/>
      <family val="2"/>
      <scheme val="major"/>
    </font>
    <font>
      <b/>
      <sz val="11"/>
      <name val="Calibri"/>
      <family val="2"/>
      <scheme val="minor"/>
    </font>
    <font>
      <sz val="11"/>
      <name val="Calibri"/>
      <family val="2"/>
      <scheme val="minor"/>
    </font>
    <font>
      <sz val="9"/>
      <color theme="1"/>
      <name val="Calibri Light"/>
      <family val="2"/>
      <scheme val="major"/>
    </font>
    <font>
      <sz val="10"/>
      <color theme="5"/>
      <name val="Calibri Light"/>
      <family val="2"/>
      <scheme val="major"/>
    </font>
    <font>
      <sz val="9"/>
      <color theme="1"/>
      <name val="Calibri Light"/>
      <family val="2"/>
      <scheme val="major"/>
    </font>
    <font>
      <sz val="10"/>
      <color rgb="FFFF0000"/>
      <name val="Calibri Light"/>
      <family val="2"/>
      <scheme val="major"/>
    </font>
    <font>
      <sz val="11"/>
      <name val="Calibri Light"/>
      <family val="2"/>
      <scheme val="major"/>
    </font>
    <font>
      <b/>
      <sz val="10"/>
      <name val="Calibri Light"/>
      <family val="2"/>
      <scheme val="major"/>
    </font>
    <font>
      <b/>
      <sz val="11"/>
      <color theme="7" tint="0.59999389629810485"/>
      <name val="Calibri Light"/>
      <family val="2"/>
      <scheme val="major"/>
    </font>
    <font>
      <sz val="10"/>
      <color theme="4" tint="-0.249977111117893"/>
      <name val="Calibri Light"/>
      <family val="2"/>
      <scheme val="major"/>
    </font>
    <font>
      <sz val="9"/>
      <color theme="1"/>
      <name val="Calibri Light"/>
      <scheme val="major"/>
    </font>
  </fonts>
  <fills count="1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3"/>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rgb="FFECC444"/>
        <bgColor indexed="64"/>
      </patternFill>
    </fill>
    <fill>
      <patternFill patternType="solid">
        <fgColor theme="0" tint="-0.249977111117893"/>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style="thin">
        <color indexed="64"/>
      </right>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207">
    <xf numFmtId="0" fontId="0" fillId="0" borderId="0" xfId="0"/>
    <xf numFmtId="0" fontId="2" fillId="2" borderId="0" xfId="0" applyFont="1" applyFill="1" applyBorder="1"/>
    <xf numFmtId="44" fontId="2" fillId="2" borderId="0" xfId="2" applyFont="1" applyFill="1" applyBorder="1"/>
    <xf numFmtId="0" fontId="7" fillId="2" borderId="0" xfId="0" applyFont="1" applyFill="1" applyBorder="1"/>
    <xf numFmtId="44" fontId="3" fillId="2" borderId="0" xfId="2" applyFont="1" applyFill="1" applyBorder="1"/>
    <xf numFmtId="165" fontId="2" fillId="2" borderId="0" xfId="0" applyNumberFormat="1" applyFont="1" applyFill="1" applyBorder="1"/>
    <xf numFmtId="0" fontId="7" fillId="2" borderId="0" xfId="0" applyFont="1" applyFill="1" applyBorder="1" applyAlignment="1">
      <alignment horizontal="center"/>
    </xf>
    <xf numFmtId="164" fontId="2" fillId="2" borderId="5" xfId="0" applyNumberFormat="1" applyFont="1" applyFill="1" applyBorder="1"/>
    <xf numFmtId="0" fontId="2" fillId="2" borderId="5" xfId="0" applyFont="1" applyFill="1" applyBorder="1"/>
    <xf numFmtId="164" fontId="2" fillId="2" borderId="15" xfId="0" applyNumberFormat="1" applyFont="1" applyFill="1" applyBorder="1"/>
    <xf numFmtId="0" fontId="8" fillId="2" borderId="5" xfId="0" applyFont="1" applyFill="1" applyBorder="1"/>
    <xf numFmtId="0" fontId="5" fillId="4" borderId="2" xfId="0" applyFont="1" applyFill="1" applyBorder="1" applyAlignment="1">
      <alignment horizontal="center"/>
    </xf>
    <xf numFmtId="0" fontId="8" fillId="2" borderId="8" xfId="0" applyFont="1" applyFill="1" applyBorder="1"/>
    <xf numFmtId="0" fontId="8" fillId="2" borderId="15" xfId="0" applyFont="1" applyFill="1" applyBorder="1"/>
    <xf numFmtId="164" fontId="2" fillId="2" borderId="13" xfId="0" applyNumberFormat="1" applyFont="1" applyFill="1" applyBorder="1"/>
    <xf numFmtId="0" fontId="8" fillId="2" borderId="17" xfId="0" applyFont="1" applyFill="1" applyBorder="1"/>
    <xf numFmtId="164" fontId="3" fillId="2" borderId="18" xfId="0" applyNumberFormat="1" applyFont="1" applyFill="1" applyBorder="1"/>
    <xf numFmtId="0" fontId="9" fillId="2" borderId="13" xfId="0" applyFont="1" applyFill="1" applyBorder="1"/>
    <xf numFmtId="0" fontId="9" fillId="4" borderId="0" xfId="0" applyFont="1" applyFill="1" applyAlignment="1">
      <alignment horizontal="center" vertical="center" wrapText="1"/>
    </xf>
    <xf numFmtId="0" fontId="9" fillId="2" borderId="0" xfId="0" applyFont="1" applyFill="1"/>
    <xf numFmtId="44" fontId="9" fillId="2" borderId="0" xfId="2" applyFont="1" applyFill="1"/>
    <xf numFmtId="0" fontId="9" fillId="2" borderId="0" xfId="0" applyFont="1" applyFill="1" applyAlignment="1">
      <alignment horizontal="center" vertical="center" wrapText="1"/>
    </xf>
    <xf numFmtId="0" fontId="9" fillId="2" borderId="0" xfId="0" applyFont="1" applyFill="1" applyBorder="1"/>
    <xf numFmtId="0" fontId="11" fillId="4" borderId="5" xfId="0" applyFont="1" applyFill="1" applyBorder="1" applyAlignment="1">
      <alignment horizontal="center"/>
    </xf>
    <xf numFmtId="0" fontId="12" fillId="2" borderId="5" xfId="0" applyFont="1" applyFill="1" applyBorder="1" applyAlignment="1">
      <alignment horizontal="left"/>
    </xf>
    <xf numFmtId="44" fontId="12" fillId="2" borderId="5" xfId="2" applyFont="1" applyFill="1" applyBorder="1" applyAlignment="1">
      <alignment horizontal="right"/>
    </xf>
    <xf numFmtId="44" fontId="9" fillId="2" borderId="0" xfId="2" applyFont="1" applyFill="1" applyBorder="1"/>
    <xf numFmtId="0" fontId="9" fillId="2" borderId="5" xfId="0" applyFont="1" applyFill="1" applyBorder="1"/>
    <xf numFmtId="44" fontId="9" fillId="2" borderId="5" xfId="2" applyFont="1" applyFill="1" applyBorder="1"/>
    <xf numFmtId="0" fontId="11" fillId="4" borderId="5" xfId="0" applyFont="1" applyFill="1" applyBorder="1" applyAlignment="1">
      <alignment horizontal="center" vertical="center"/>
    </xf>
    <xf numFmtId="0" fontId="9" fillId="2" borderId="5" xfId="0" applyFont="1" applyFill="1" applyBorder="1" applyAlignment="1">
      <alignment vertical="center"/>
    </xf>
    <xf numFmtId="0" fontId="9" fillId="2" borderId="5" xfId="0" applyFont="1" applyFill="1" applyBorder="1" applyAlignment="1">
      <alignment horizontal="left" vertical="center"/>
    </xf>
    <xf numFmtId="44" fontId="9" fillId="2" borderId="0" xfId="2" applyFont="1" applyFill="1" applyBorder="1" applyAlignment="1">
      <alignment horizontal="center"/>
    </xf>
    <xf numFmtId="0" fontId="14" fillId="2" borderId="5" xfId="0" applyFont="1" applyFill="1" applyBorder="1" applyAlignment="1"/>
    <xf numFmtId="44" fontId="15" fillId="2" borderId="5" xfId="2" applyFont="1" applyFill="1" applyBorder="1" applyAlignment="1">
      <alignment horizontal="center"/>
    </xf>
    <xf numFmtId="0" fontId="14" fillId="2" borderId="5" xfId="0" applyFont="1" applyFill="1" applyBorder="1"/>
    <xf numFmtId="0" fontId="14" fillId="2" borderId="5" xfId="0" applyFont="1" applyFill="1" applyBorder="1" applyAlignment="1">
      <alignment horizontal="left"/>
    </xf>
    <xf numFmtId="0" fontId="10" fillId="2" borderId="0" xfId="0" applyFont="1" applyFill="1" applyBorder="1"/>
    <xf numFmtId="0" fontId="2" fillId="2" borderId="5" xfId="0" applyFont="1" applyFill="1" applyBorder="1" applyAlignment="1">
      <alignment horizontal="center"/>
    </xf>
    <xf numFmtId="0" fontId="2" fillId="2" borderId="22" xfId="0" applyFont="1" applyFill="1" applyBorder="1"/>
    <xf numFmtId="0" fontId="2" fillId="2" borderId="21" xfId="0" applyFont="1" applyFill="1" applyBorder="1" applyAlignment="1">
      <alignment horizontal="center"/>
    </xf>
    <xf numFmtId="164" fontId="2" fillId="2" borderId="5" xfId="0" applyNumberFormat="1" applyFont="1" applyFill="1" applyBorder="1" applyAlignment="1">
      <alignment horizontal="right"/>
    </xf>
    <xf numFmtId="164" fontId="2" fillId="5" borderId="5" xfId="0" applyNumberFormat="1" applyFont="1" applyFill="1" applyBorder="1" applyAlignment="1">
      <alignment horizontal="right"/>
    </xf>
    <xf numFmtId="0" fontId="2" fillId="2" borderId="0" xfId="0" applyFont="1" applyFill="1" applyBorder="1" applyAlignment="1">
      <alignment horizontal="center"/>
    </xf>
    <xf numFmtId="164" fontId="2" fillId="5" borderId="11" xfId="0" applyNumberFormat="1" applyFont="1" applyFill="1" applyBorder="1" applyAlignment="1">
      <alignment horizontal="right"/>
    </xf>
    <xf numFmtId="0" fontId="18" fillId="2" borderId="5" xfId="0" applyFont="1" applyFill="1" applyBorder="1"/>
    <xf numFmtId="44" fontId="18" fillId="2" borderId="5" xfId="2" applyNumberFormat="1" applyFont="1" applyFill="1" applyBorder="1"/>
    <xf numFmtId="0" fontId="19" fillId="7" borderId="5" xfId="0" applyFont="1" applyFill="1" applyBorder="1"/>
    <xf numFmtId="44" fontId="19" fillId="7" borderId="5" xfId="2" applyFont="1" applyFill="1" applyBorder="1"/>
    <xf numFmtId="44" fontId="19" fillId="7" borderId="5" xfId="2" applyNumberFormat="1" applyFont="1" applyFill="1" applyBorder="1"/>
    <xf numFmtId="0" fontId="19" fillId="7" borderId="5" xfId="0" applyFont="1" applyFill="1" applyBorder="1" applyAlignment="1">
      <alignment horizontal="center"/>
    </xf>
    <xf numFmtId="44" fontId="9" fillId="2" borderId="5" xfId="2" applyNumberFormat="1" applyFont="1" applyFill="1" applyBorder="1"/>
    <xf numFmtId="0" fontId="13" fillId="4" borderId="0" xfId="0" applyFont="1" applyFill="1" applyAlignment="1">
      <alignment horizontal="center" vertical="center" wrapText="1"/>
    </xf>
    <xf numFmtId="44" fontId="13" fillId="4" borderId="0" xfId="2" applyFont="1" applyFill="1" applyAlignment="1">
      <alignment horizontal="center" vertical="center" wrapText="1"/>
    </xf>
    <xf numFmtId="0" fontId="20" fillId="2" borderId="0" xfId="0" applyFont="1" applyFill="1" applyAlignment="1">
      <alignment horizontal="center" vertical="center" wrapText="1"/>
    </xf>
    <xf numFmtId="0" fontId="9" fillId="2" borderId="5" xfId="0" applyFont="1" applyFill="1" applyBorder="1" applyAlignment="1">
      <alignment horizontal="center"/>
    </xf>
    <xf numFmtId="0" fontId="18" fillId="2" borderId="5" xfId="0" applyFont="1" applyFill="1" applyBorder="1" applyAlignment="1">
      <alignment horizontal="center"/>
    </xf>
    <xf numFmtId="0" fontId="9" fillId="2" borderId="0" xfId="0" applyFont="1" applyFill="1" applyAlignment="1">
      <alignment horizontal="center"/>
    </xf>
    <xf numFmtId="14" fontId="9" fillId="2" borderId="5" xfId="0" applyNumberFormat="1" applyFont="1" applyFill="1" applyBorder="1" applyAlignment="1">
      <alignment horizontal="center"/>
    </xf>
    <xf numFmtId="14" fontId="18" fillId="2" borderId="5" xfId="0" applyNumberFormat="1" applyFont="1" applyFill="1" applyBorder="1" applyAlignment="1">
      <alignment horizontal="center"/>
    </xf>
    <xf numFmtId="14" fontId="19" fillId="7" borderId="5" xfId="0" applyNumberFormat="1" applyFont="1" applyFill="1" applyBorder="1" applyAlignment="1">
      <alignment horizontal="center"/>
    </xf>
    <xf numFmtId="0" fontId="9" fillId="3" borderId="5" xfId="0" applyFont="1" applyFill="1" applyBorder="1"/>
    <xf numFmtId="0" fontId="9" fillId="3" borderId="5" xfId="0" applyFont="1" applyFill="1" applyBorder="1" applyAlignment="1">
      <alignment horizontal="center"/>
    </xf>
    <xf numFmtId="44" fontId="9" fillId="3" borderId="5" xfId="0" applyNumberFormat="1" applyFont="1" applyFill="1" applyBorder="1"/>
    <xf numFmtId="0" fontId="0" fillId="0" borderId="0" xfId="0" applyAlignment="1">
      <alignment horizontal="center"/>
    </xf>
    <xf numFmtId="0" fontId="22" fillId="7" borderId="0" xfId="0" applyFont="1" applyFill="1" applyAlignment="1">
      <alignment horizontal="center"/>
    </xf>
    <xf numFmtId="0" fontId="23" fillId="2" borderId="0" xfId="0" applyFont="1" applyFill="1"/>
    <xf numFmtId="0" fontId="23" fillId="10" borderId="0" xfId="0" applyFont="1" applyFill="1"/>
    <xf numFmtId="0" fontId="9" fillId="4" borderId="5" xfId="0" applyFont="1" applyFill="1" applyBorder="1" applyAlignment="1">
      <alignment horizontal="center" vertical="center" wrapText="1"/>
    </xf>
    <xf numFmtId="0" fontId="9" fillId="7" borderId="5" xfId="0" applyFont="1" applyFill="1" applyBorder="1"/>
    <xf numFmtId="0" fontId="9" fillId="2" borderId="5" xfId="0" applyFont="1" applyFill="1" applyBorder="1" applyAlignment="1"/>
    <xf numFmtId="0" fontId="9" fillId="7" borderId="5" xfId="0" applyFont="1" applyFill="1" applyBorder="1" applyAlignment="1">
      <alignment horizontal="center"/>
    </xf>
    <xf numFmtId="0" fontId="18" fillId="2" borderId="12" xfId="0" applyFont="1" applyFill="1" applyBorder="1"/>
    <xf numFmtId="0" fontId="18" fillId="2" borderId="5" xfId="0" applyFont="1" applyFill="1" applyBorder="1" applyAlignment="1"/>
    <xf numFmtId="0" fontId="9" fillId="2" borderId="12" xfId="0" applyFont="1" applyFill="1" applyBorder="1"/>
    <xf numFmtId="14" fontId="9" fillId="2" borderId="5" xfId="0" applyNumberFormat="1" applyFont="1" applyFill="1" applyBorder="1" applyAlignment="1">
      <alignment horizontal="left"/>
    </xf>
    <xf numFmtId="0" fontId="9" fillId="0" borderId="5" xfId="0" applyFont="1" applyFill="1" applyBorder="1"/>
    <xf numFmtId="0" fontId="8" fillId="2" borderId="0" xfId="0" applyFont="1" applyFill="1" applyBorder="1"/>
    <xf numFmtId="164" fontId="9" fillId="4" borderId="5" xfId="0" applyNumberFormat="1" applyFont="1" applyFill="1" applyBorder="1" applyAlignment="1">
      <alignment horizontal="center" vertical="center" wrapText="1"/>
    </xf>
    <xf numFmtId="164" fontId="9" fillId="2" borderId="5" xfId="0" applyNumberFormat="1" applyFont="1" applyFill="1" applyBorder="1"/>
    <xf numFmtId="164" fontId="18" fillId="2" borderId="5" xfId="0" applyNumberFormat="1" applyFont="1" applyFill="1" applyBorder="1"/>
    <xf numFmtId="0" fontId="24" fillId="7" borderId="5" xfId="0" applyFont="1" applyFill="1" applyBorder="1"/>
    <xf numFmtId="164" fontId="24" fillId="7" borderId="5" xfId="0" applyNumberFormat="1" applyFont="1" applyFill="1" applyBorder="1"/>
    <xf numFmtId="0" fontId="9" fillId="11" borderId="5" xfId="0" applyFont="1" applyFill="1" applyBorder="1"/>
    <xf numFmtId="0" fontId="9" fillId="11" borderId="5" xfId="0" applyFont="1" applyFill="1" applyBorder="1" applyAlignment="1">
      <alignment horizontal="center"/>
    </xf>
    <xf numFmtId="164" fontId="9" fillId="11" borderId="5" xfId="0" applyNumberFormat="1" applyFont="1" applyFill="1" applyBorder="1"/>
    <xf numFmtId="0" fontId="0" fillId="2" borderId="0" xfId="0" applyFill="1" applyBorder="1" applyAlignment="1">
      <alignment horizontal="center"/>
    </xf>
    <xf numFmtId="0" fontId="0" fillId="10" borderId="0" xfId="0" applyFill="1" applyBorder="1" applyAlignment="1">
      <alignment horizontal="center"/>
    </xf>
    <xf numFmtId="0" fontId="0" fillId="2" borderId="26" xfId="0" applyFill="1" applyBorder="1" applyAlignment="1">
      <alignment horizontal="center"/>
    </xf>
    <xf numFmtId="0" fontId="0" fillId="10" borderId="26" xfId="0" applyFill="1" applyBorder="1" applyAlignment="1">
      <alignment horizontal="center"/>
    </xf>
    <xf numFmtId="0" fontId="0" fillId="10" borderId="23" xfId="0" applyFill="1" applyBorder="1" applyAlignment="1">
      <alignment horizontal="center"/>
    </xf>
    <xf numFmtId="0" fontId="22" fillId="7" borderId="13" xfId="0" applyFont="1" applyFill="1" applyBorder="1" applyAlignment="1">
      <alignment horizontal="center"/>
    </xf>
    <xf numFmtId="0" fontId="23" fillId="2" borderId="13" xfId="0" applyFont="1" applyFill="1" applyBorder="1"/>
    <xf numFmtId="0" fontId="23" fillId="10" borderId="13" xfId="0" applyFont="1" applyFill="1" applyBorder="1"/>
    <xf numFmtId="0" fontId="23" fillId="10" borderId="20" xfId="0" applyFont="1" applyFill="1" applyBorder="1"/>
    <xf numFmtId="0" fontId="0" fillId="0" borderId="0" xfId="0" applyFill="1"/>
    <xf numFmtId="0" fontId="23" fillId="10" borderId="28" xfId="0" applyFont="1" applyFill="1" applyBorder="1"/>
    <xf numFmtId="0" fontId="0" fillId="10" borderId="29" xfId="0" applyFill="1" applyBorder="1" applyAlignment="1">
      <alignment horizontal="center"/>
    </xf>
    <xf numFmtId="0" fontId="0" fillId="10" borderId="28" xfId="0" applyFill="1" applyBorder="1" applyAlignment="1">
      <alignment horizontal="center"/>
    </xf>
    <xf numFmtId="0" fontId="0" fillId="0" borderId="30" xfId="0" applyFill="1" applyBorder="1"/>
    <xf numFmtId="0" fontId="0" fillId="0" borderId="31" xfId="0" applyFill="1" applyBorder="1"/>
    <xf numFmtId="1" fontId="26" fillId="0" borderId="32" xfId="1" applyNumberFormat="1" applyFont="1" applyFill="1" applyBorder="1" applyAlignment="1">
      <alignment horizontal="center"/>
    </xf>
    <xf numFmtId="14" fontId="12" fillId="2" borderId="5" xfId="0" applyNumberFormat="1" applyFont="1" applyFill="1" applyBorder="1" applyAlignment="1">
      <alignment horizontal="center"/>
    </xf>
    <xf numFmtId="0" fontId="0" fillId="0" borderId="0" xfId="0"/>
    <xf numFmtId="0" fontId="27" fillId="2" borderId="12" xfId="0" applyFont="1" applyFill="1" applyBorder="1"/>
    <xf numFmtId="0" fontId="27" fillId="2" borderId="5" xfId="0" applyFont="1" applyFill="1" applyBorder="1"/>
    <xf numFmtId="0" fontId="27" fillId="2" borderId="5" xfId="0" applyFont="1" applyFill="1" applyBorder="1" applyAlignment="1">
      <alignment horizontal="center"/>
    </xf>
    <xf numFmtId="164" fontId="27" fillId="2" borderId="5" xfId="0" applyNumberFormat="1" applyFont="1" applyFill="1" applyBorder="1"/>
    <xf numFmtId="14" fontId="27" fillId="2" borderId="5" xfId="0" applyNumberFormat="1" applyFont="1" applyFill="1" applyBorder="1" applyAlignment="1">
      <alignment horizontal="center"/>
    </xf>
    <xf numFmtId="0" fontId="0" fillId="0" borderId="0" xfId="0"/>
    <xf numFmtId="8" fontId="9" fillId="2" borderId="0" xfId="0" applyNumberFormat="1" applyFont="1" applyFill="1"/>
    <xf numFmtId="2" fontId="9" fillId="2" borderId="0" xfId="0" applyNumberFormat="1" applyFont="1" applyFill="1" applyAlignment="1">
      <alignment horizontal="center"/>
    </xf>
    <xf numFmtId="164" fontId="9" fillId="2" borderId="0" xfId="0" applyNumberFormat="1" applyFont="1" applyFill="1" applyAlignment="1">
      <alignment horizontal="center"/>
    </xf>
    <xf numFmtId="164" fontId="16" fillId="2" borderId="0" xfId="0" applyNumberFormat="1" applyFont="1" applyFill="1" applyAlignment="1">
      <alignment horizontal="center"/>
    </xf>
    <xf numFmtId="0" fontId="16" fillId="2" borderId="0" xfId="0" applyFont="1" applyFill="1" applyAlignment="1">
      <alignment horizontal="center"/>
    </xf>
    <xf numFmtId="0" fontId="29" fillId="2" borderId="12" xfId="0" applyFont="1" applyFill="1" applyBorder="1"/>
    <xf numFmtId="0" fontId="29" fillId="2" borderId="5" xfId="0" applyFont="1" applyFill="1" applyBorder="1"/>
    <xf numFmtId="0" fontId="29" fillId="2" borderId="5" xfId="0" applyFont="1" applyFill="1" applyBorder="1" applyAlignment="1">
      <alignment horizontal="center"/>
    </xf>
    <xf numFmtId="164" fontId="29" fillId="2" borderId="5" xfId="0" applyNumberFormat="1" applyFont="1" applyFill="1" applyBorder="1"/>
    <xf numFmtId="14" fontId="29" fillId="2" borderId="5" xfId="0" applyNumberFormat="1" applyFont="1" applyFill="1" applyBorder="1" applyAlignment="1">
      <alignment horizontal="center"/>
    </xf>
    <xf numFmtId="14" fontId="29" fillId="2" borderId="5" xfId="0" applyNumberFormat="1" applyFont="1" applyFill="1" applyBorder="1" applyAlignment="1">
      <alignment horizontal="left"/>
    </xf>
    <xf numFmtId="14" fontId="29" fillId="0" borderId="5" xfId="0" applyNumberFormat="1" applyFont="1" applyFill="1" applyBorder="1" applyAlignment="1">
      <alignment horizontal="left"/>
    </xf>
    <xf numFmtId="0" fontId="0" fillId="0" borderId="0" xfId="0" quotePrefix="1"/>
    <xf numFmtId="0" fontId="0" fillId="0" borderId="0" xfId="0"/>
    <xf numFmtId="9" fontId="3" fillId="9" borderId="10" xfId="1" applyFont="1" applyFill="1" applyBorder="1" applyAlignment="1">
      <alignment horizontal="center"/>
    </xf>
    <xf numFmtId="164" fontId="2" fillId="2" borderId="5" xfId="2" applyNumberFormat="1" applyFont="1" applyFill="1" applyBorder="1" applyAlignment="1"/>
    <xf numFmtId="164" fontId="2" fillId="2" borderId="8" xfId="2" applyNumberFormat="1" applyFont="1" applyFill="1" applyBorder="1" applyAlignment="1"/>
    <xf numFmtId="0" fontId="0" fillId="2" borderId="0" xfId="0" applyFill="1"/>
    <xf numFmtId="0" fontId="12" fillId="2" borderId="5" xfId="0" applyFont="1" applyFill="1" applyBorder="1"/>
    <xf numFmtId="0" fontId="12" fillId="2" borderId="5" xfId="0" applyFont="1" applyFill="1" applyBorder="1" applyAlignment="1"/>
    <xf numFmtId="44" fontId="9" fillId="2" borderId="0" xfId="0" applyNumberFormat="1" applyFont="1" applyFill="1" applyBorder="1"/>
    <xf numFmtId="4" fontId="9" fillId="2" borderId="0" xfId="0" applyNumberFormat="1" applyFont="1" applyFill="1" applyAlignment="1">
      <alignment horizontal="right"/>
    </xf>
    <xf numFmtId="164" fontId="9" fillId="2" borderId="0" xfId="0" applyNumberFormat="1" applyFont="1" applyFill="1"/>
    <xf numFmtId="14" fontId="9" fillId="2" borderId="0" xfId="0" applyNumberFormat="1" applyFont="1" applyFill="1" applyAlignment="1">
      <alignment horizontal="center"/>
    </xf>
    <xf numFmtId="8" fontId="16" fillId="2" borderId="0" xfId="0" applyNumberFormat="1" applyFont="1" applyFill="1"/>
    <xf numFmtId="2" fontId="16" fillId="2" borderId="0" xfId="0" applyNumberFormat="1" applyFont="1" applyFill="1" applyAlignment="1">
      <alignment horizontal="center"/>
    </xf>
    <xf numFmtId="2" fontId="16" fillId="2" borderId="0" xfId="0" applyNumberFormat="1" applyFont="1" applyFill="1"/>
    <xf numFmtId="0" fontId="22" fillId="7" borderId="14" xfId="0" applyFont="1" applyFill="1" applyBorder="1" applyAlignment="1">
      <alignment horizontal="center"/>
    </xf>
    <xf numFmtId="0" fontId="21" fillId="8" borderId="5" xfId="0" applyFont="1" applyFill="1" applyBorder="1" applyAlignment="1">
      <alignment horizontal="center" vertical="center"/>
    </xf>
    <xf numFmtId="0" fontId="5" fillId="4" borderId="3" xfId="0" applyFont="1" applyFill="1" applyBorder="1" applyAlignment="1">
      <alignment horizontal="center"/>
    </xf>
    <xf numFmtId="166" fontId="2" fillId="2" borderId="6" xfId="1" applyNumberFormat="1" applyFont="1" applyFill="1" applyBorder="1" applyAlignment="1">
      <alignment horizontal="center"/>
    </xf>
    <xf numFmtId="166" fontId="2" fillId="2" borderId="9" xfId="1" applyNumberFormat="1" applyFont="1" applyFill="1" applyBorder="1" applyAlignment="1">
      <alignment horizontal="center"/>
    </xf>
    <xf numFmtId="0" fontId="3" fillId="2" borderId="4" xfId="0" applyFont="1" applyFill="1" applyBorder="1" applyAlignment="1">
      <alignment horizontal="center"/>
    </xf>
    <xf numFmtId="0" fontId="3" fillId="2" borderId="16" xfId="0" applyFont="1" applyFill="1" applyBorder="1" applyAlignment="1">
      <alignment horizontal="center"/>
    </xf>
    <xf numFmtId="0" fontId="3" fillId="2" borderId="8" xfId="0" applyFont="1" applyFill="1" applyBorder="1" applyAlignment="1">
      <alignment horizontal="center"/>
    </xf>
    <xf numFmtId="0" fontId="2" fillId="2" borderId="19" xfId="0" applyFont="1" applyFill="1" applyBorder="1" applyAlignment="1">
      <alignment horizontal="center"/>
    </xf>
    <xf numFmtId="0" fontId="0" fillId="2" borderId="0" xfId="0" applyFill="1" applyAlignment="1">
      <alignment horizontal="center"/>
    </xf>
    <xf numFmtId="164" fontId="3" fillId="8" borderId="10" xfId="1" applyNumberFormat="1" applyFont="1" applyFill="1" applyBorder="1" applyAlignment="1"/>
    <xf numFmtId="164" fontId="3" fillId="6" borderId="10" xfId="1" applyNumberFormat="1" applyFont="1" applyFill="1" applyBorder="1" applyAlignment="1"/>
    <xf numFmtId="0" fontId="31" fillId="2" borderId="0" xfId="0" applyFont="1" applyFill="1" applyBorder="1" applyAlignment="1">
      <alignment horizontal="center"/>
    </xf>
    <xf numFmtId="0" fontId="31" fillId="2" borderId="0" xfId="0" applyFont="1" applyFill="1" applyBorder="1"/>
    <xf numFmtId="0" fontId="21" fillId="6" borderId="5" xfId="0" applyFont="1" applyFill="1" applyBorder="1" applyAlignment="1">
      <alignment horizontal="center" vertical="center"/>
    </xf>
    <xf numFmtId="164" fontId="9" fillId="12" borderId="5" xfId="0" applyNumberFormat="1" applyFont="1" applyFill="1" applyBorder="1"/>
    <xf numFmtId="0" fontId="9" fillId="12" borderId="5" xfId="0" applyFont="1" applyFill="1" applyBorder="1"/>
    <xf numFmtId="0" fontId="9" fillId="12" borderId="5" xfId="0" applyFont="1" applyFill="1" applyBorder="1" applyAlignment="1">
      <alignment horizontal="center"/>
    </xf>
    <xf numFmtId="0" fontId="22" fillId="7" borderId="37" xfId="0" applyFont="1" applyFill="1" applyBorder="1" applyAlignment="1">
      <alignment horizontal="center"/>
    </xf>
    <xf numFmtId="1" fontId="25" fillId="0" borderId="32" xfId="1" applyNumberFormat="1" applyFont="1" applyFill="1" applyBorder="1" applyAlignment="1">
      <alignment horizontal="center"/>
    </xf>
    <xf numFmtId="0" fontId="0" fillId="2" borderId="13" xfId="0" applyFill="1" applyBorder="1" applyAlignment="1">
      <alignment horizontal="center"/>
    </xf>
    <xf numFmtId="0" fontId="0" fillId="10" borderId="13" xfId="0" applyFill="1" applyBorder="1" applyAlignment="1">
      <alignment horizontal="center"/>
    </xf>
    <xf numFmtId="0" fontId="0" fillId="10" borderId="38" xfId="0" applyFill="1" applyBorder="1" applyAlignment="1">
      <alignment horizontal="center"/>
    </xf>
    <xf numFmtId="1" fontId="25" fillId="0" borderId="31" xfId="1" applyNumberFormat="1" applyFont="1" applyFill="1" applyBorder="1" applyAlignment="1">
      <alignment horizontal="center"/>
    </xf>
    <xf numFmtId="0" fontId="22" fillId="7" borderId="15" xfId="0" applyFont="1" applyFill="1" applyBorder="1" applyAlignment="1">
      <alignment horizontal="center"/>
    </xf>
    <xf numFmtId="1" fontId="25" fillId="0" borderId="30" xfId="1" applyNumberFormat="1" applyFont="1" applyFill="1" applyBorder="1" applyAlignment="1">
      <alignment horizontal="center"/>
    </xf>
    <xf numFmtId="0" fontId="0" fillId="2" borderId="27" xfId="0" applyFill="1" applyBorder="1" applyAlignment="1">
      <alignment horizontal="center"/>
    </xf>
    <xf numFmtId="0" fontId="0" fillId="10" borderId="27" xfId="0" applyFill="1" applyBorder="1" applyAlignment="1">
      <alignment horizontal="center"/>
    </xf>
    <xf numFmtId="0" fontId="0" fillId="10" borderId="39" xfId="0" applyFill="1" applyBorder="1" applyAlignment="1">
      <alignment horizontal="center"/>
    </xf>
    <xf numFmtId="0" fontId="12" fillId="2" borderId="5" xfId="0" applyFont="1" applyFill="1" applyBorder="1" applyAlignment="1">
      <alignment horizontal="center"/>
    </xf>
    <xf numFmtId="0" fontId="21" fillId="8" borderId="11" xfId="0" applyFont="1" applyFill="1" applyBorder="1" applyAlignment="1">
      <alignment horizontal="center" vertical="center"/>
    </xf>
    <xf numFmtId="0" fontId="21" fillId="8" borderId="24" xfId="0" applyFont="1" applyFill="1" applyBorder="1" applyAlignment="1">
      <alignment horizontal="center" vertical="center"/>
    </xf>
    <xf numFmtId="0" fontId="21" fillId="8" borderId="12" xfId="0" applyFont="1" applyFill="1" applyBorder="1" applyAlignment="1">
      <alignment horizontal="center" vertical="center"/>
    </xf>
    <xf numFmtId="164" fontId="2" fillId="2" borderId="11" xfId="0" applyNumberFormat="1" applyFont="1" applyFill="1" applyBorder="1" applyAlignment="1">
      <alignment horizontal="right"/>
    </xf>
    <xf numFmtId="0" fontId="33" fillId="8" borderId="25" xfId="0" applyFont="1" applyFill="1" applyBorder="1" applyAlignment="1">
      <alignment horizontal="center" vertical="center"/>
    </xf>
    <xf numFmtId="9" fontId="2" fillId="5" borderId="25" xfId="1" applyFont="1" applyFill="1" applyBorder="1" applyAlignment="1">
      <alignment horizontal="right"/>
    </xf>
    <xf numFmtId="9" fontId="34" fillId="2" borderId="25" xfId="0" applyNumberFormat="1" applyFont="1" applyFill="1" applyBorder="1" applyAlignment="1">
      <alignment horizontal="right"/>
    </xf>
    <xf numFmtId="164" fontId="2" fillId="2" borderId="24" xfId="0" applyNumberFormat="1" applyFont="1" applyFill="1" applyBorder="1" applyAlignment="1">
      <alignment horizontal="right"/>
    </xf>
    <xf numFmtId="164" fontId="2" fillId="5" borderId="24" xfId="0" applyNumberFormat="1" applyFont="1" applyFill="1" applyBorder="1" applyAlignment="1">
      <alignment horizontal="right"/>
    </xf>
    <xf numFmtId="0" fontId="33" fillId="8" borderId="36" xfId="0" applyFont="1" applyFill="1" applyBorder="1" applyAlignment="1">
      <alignment horizontal="center" vertical="center"/>
    </xf>
    <xf numFmtId="9" fontId="34" fillId="2" borderId="36" xfId="0" applyNumberFormat="1" applyFont="1" applyFill="1" applyBorder="1" applyAlignment="1">
      <alignment horizontal="right"/>
    </xf>
    <xf numFmtId="9" fontId="2" fillId="5" borderId="36" xfId="1" applyFont="1" applyFill="1" applyBorder="1" applyAlignment="1">
      <alignment horizontal="right"/>
    </xf>
    <xf numFmtId="9" fontId="2" fillId="2" borderId="36" xfId="1" applyFont="1" applyFill="1" applyBorder="1" applyAlignment="1">
      <alignment horizontal="right"/>
    </xf>
    <xf numFmtId="9" fontId="34" fillId="2" borderId="36" xfId="1" applyFont="1" applyFill="1" applyBorder="1" applyAlignment="1">
      <alignment horizontal="right"/>
    </xf>
    <xf numFmtId="9" fontId="30" fillId="2" borderId="36" xfId="1" applyFont="1" applyFill="1" applyBorder="1" applyAlignment="1">
      <alignment horizontal="right"/>
    </xf>
    <xf numFmtId="164" fontId="28" fillId="2" borderId="24" xfId="0" applyNumberFormat="1" applyFont="1" applyFill="1" applyBorder="1" applyAlignment="1">
      <alignment horizontal="right"/>
    </xf>
    <xf numFmtId="164" fontId="2" fillId="10" borderId="12" xfId="0" applyNumberFormat="1" applyFont="1" applyFill="1" applyBorder="1" applyAlignment="1">
      <alignment horizontal="right"/>
    </xf>
    <xf numFmtId="164" fontId="2" fillId="13" borderId="12" xfId="0" applyNumberFormat="1" applyFont="1" applyFill="1" applyBorder="1" applyAlignment="1">
      <alignment horizontal="right"/>
    </xf>
    <xf numFmtId="0" fontId="35" fillId="2" borderId="5" xfId="0" applyFont="1" applyFill="1" applyBorder="1"/>
    <xf numFmtId="0" fontId="12" fillId="2" borderId="12" xfId="0" applyFont="1" applyFill="1" applyBorder="1"/>
    <xf numFmtId="0" fontId="32" fillId="6" borderId="11" xfId="0" applyFont="1" applyFill="1" applyBorder="1" applyAlignment="1">
      <alignment horizontal="center"/>
    </xf>
    <xf numFmtId="0" fontId="32" fillId="6" borderId="24" xfId="0" applyFont="1" applyFill="1" applyBorder="1" applyAlignment="1">
      <alignment horizontal="center"/>
    </xf>
    <xf numFmtId="0" fontId="32" fillId="6" borderId="12" xfId="0" applyFont="1" applyFill="1" applyBorder="1" applyAlignment="1">
      <alignment horizontal="center"/>
    </xf>
    <xf numFmtId="0" fontId="21" fillId="8" borderId="11" xfId="0" applyFont="1" applyFill="1" applyBorder="1" applyAlignment="1">
      <alignment horizontal="center" vertical="center"/>
    </xf>
    <xf numFmtId="0" fontId="21" fillId="8" borderId="24" xfId="0" applyFont="1" applyFill="1" applyBorder="1" applyAlignment="1">
      <alignment horizontal="center" vertical="center"/>
    </xf>
    <xf numFmtId="0" fontId="21" fillId="8" borderId="12" xfId="0" applyFont="1" applyFill="1" applyBorder="1" applyAlignment="1">
      <alignment horizontal="center" vertical="center"/>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0" fontId="8" fillId="2" borderId="2" xfId="0" applyFont="1" applyFill="1" applyBorder="1" applyAlignment="1">
      <alignment horizontal="left"/>
    </xf>
    <xf numFmtId="0" fontId="8" fillId="2" borderId="3" xfId="0" applyFont="1" applyFill="1" applyBorder="1" applyAlignment="1">
      <alignment horizontal="left"/>
    </xf>
    <xf numFmtId="0" fontId="5" fillId="4" borderId="7" xfId="0" applyFont="1" applyFill="1" applyBorder="1" applyAlignment="1">
      <alignment vertical="center" wrapText="1"/>
    </xf>
    <xf numFmtId="0" fontId="5" fillId="4" borderId="8" xfId="0" applyFont="1" applyFill="1" applyBorder="1" applyAlignment="1">
      <alignment vertical="center" wrapText="1"/>
    </xf>
    <xf numFmtId="0" fontId="4" fillId="2" borderId="8" xfId="0" applyFont="1" applyFill="1" applyBorder="1" applyAlignment="1">
      <alignment horizontal="left"/>
    </xf>
    <xf numFmtId="0" fontId="4" fillId="2" borderId="9" xfId="0" applyFont="1" applyFill="1" applyBorder="1" applyAlignment="1">
      <alignment horizontal="left"/>
    </xf>
    <xf numFmtId="0" fontId="6" fillId="4" borderId="33" xfId="0" applyFont="1" applyFill="1" applyBorder="1" applyAlignment="1">
      <alignment horizontal="center"/>
    </xf>
    <xf numFmtId="0" fontId="6" fillId="4" borderId="34" xfId="0" applyFont="1" applyFill="1" applyBorder="1" applyAlignment="1">
      <alignment horizontal="center"/>
    </xf>
    <xf numFmtId="0" fontId="6" fillId="4" borderId="35" xfId="0" applyFont="1" applyFill="1" applyBorder="1" applyAlignment="1">
      <alignment horizontal="center"/>
    </xf>
    <xf numFmtId="0" fontId="23" fillId="8" borderId="11" xfId="0" applyFont="1" applyFill="1" applyBorder="1" applyAlignment="1">
      <alignment horizontal="center"/>
    </xf>
    <xf numFmtId="0" fontId="23" fillId="8" borderId="24" xfId="0" applyFont="1" applyFill="1" applyBorder="1" applyAlignment="1">
      <alignment horizontal="center"/>
    </xf>
    <xf numFmtId="0" fontId="23" fillId="8" borderId="12" xfId="0" applyFont="1" applyFill="1" applyBorder="1" applyAlignment="1">
      <alignment horizontal="center"/>
    </xf>
  </cellXfs>
  <cellStyles count="3">
    <cellStyle name="Moneda" xfId="2" builtinId="4"/>
    <cellStyle name="Normal" xfId="0" builtinId="0"/>
    <cellStyle name="Porcentaje" xfId="1" builtinId="5"/>
  </cellStyles>
  <dxfs count="176">
    <dxf>
      <font>
        <b val="0"/>
        <i val="0"/>
        <strike val="0"/>
        <condense val="0"/>
        <extend val="0"/>
        <outline val="0"/>
        <shadow val="0"/>
        <u val="none"/>
        <vertAlign val="baseline"/>
        <sz val="9"/>
        <color theme="1"/>
        <name val="Calibri Light"/>
        <family val="2"/>
        <scheme val="major"/>
      </font>
      <numFmt numFmtId="164" formatCode="#,##0.00\ &quot;€&quot;"/>
      <fill>
        <patternFill patternType="solid">
          <fgColor indexed="64"/>
          <bgColor rgb="FFECC444"/>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numFmt numFmtId="164" formatCode="#,##0.00\ &quot;€&quot;"/>
      <fill>
        <patternFill patternType="solid">
          <fgColor indexed="64"/>
          <bgColor rgb="FFECC444"/>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rgb="FFECC444"/>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rgb="FFECC444"/>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rgb="FFECC444"/>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rgb="FFECC444"/>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rgb="FFECC444"/>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rgb="FFECC444"/>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rgb="FFECC444"/>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rgb="FFECC444"/>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rgb="FFECC444"/>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rgb="FFECC444"/>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rgb="FFECC444"/>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rgb="FFECC444"/>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numFmt numFmtId="164" formatCode="#,##0.00\ &quot;€&quo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9"/>
        <color theme="1"/>
        <name val="Calibri Light"/>
        <scheme val="major"/>
      </font>
      <numFmt numFmtId="164" formatCode="#,##0.00\ &quot;€&quot;"/>
      <fill>
        <patternFill patternType="solid">
          <fgColor indexed="64"/>
          <bgColor theme="0"/>
        </patternFill>
      </fill>
      <alignment horizontal="center" textRotation="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9"/>
        <color theme="1"/>
        <name val="Calibri Light"/>
        <scheme val="major"/>
      </font>
      <fill>
        <patternFill patternType="solid">
          <fgColor indexed="64"/>
          <bgColor theme="0"/>
        </patternFill>
      </fill>
      <alignment horizontal="center" textRotation="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9"/>
        <color theme="1"/>
        <name val="Calibri Light"/>
        <scheme val="major"/>
      </font>
      <fill>
        <patternFill patternType="solid">
          <fgColor indexed="64"/>
          <bgColor theme="0"/>
        </patternFill>
      </fill>
      <alignment horizontal="center" textRotation="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9"/>
        <color theme="1"/>
        <name val="Calibri Light"/>
        <family val="2"/>
        <scheme val="major"/>
      </font>
      <numFmt numFmtId="2" formatCode="0.00"/>
      <fill>
        <patternFill patternType="solid">
          <fgColor indexed="64"/>
          <bgColor theme="0"/>
        </patternFill>
      </fill>
      <alignment horizontal="center" textRotation="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9"/>
        <color theme="1"/>
        <name val="Calibri Light"/>
        <scheme val="major"/>
      </font>
      <numFmt numFmtId="2" formatCode="0.00"/>
      <fill>
        <patternFill patternType="solid">
          <fgColor indexed="64"/>
          <bgColor theme="0"/>
        </patternFill>
      </fill>
      <alignment horizontal="center" textRotation="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3"/>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Light"/>
        <family val="2"/>
        <scheme val="major"/>
      </font>
      <numFmt numFmtId="164" formatCode="#,##0.00\ &quot;€&quo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9"/>
        <color theme="1"/>
        <name val="Calibri Light"/>
        <scheme val="major"/>
      </font>
      <fill>
        <patternFill patternType="solid">
          <fgColor indexed="64"/>
          <bgColor theme="0"/>
        </patternFill>
      </fill>
      <alignment horizontal="center" textRotation="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9"/>
        <color theme="1"/>
        <name val="Calibri Light"/>
        <scheme val="major"/>
      </font>
      <fill>
        <patternFill patternType="solid">
          <fgColor indexed="64"/>
          <bgColor theme="0"/>
        </patternFill>
      </fill>
      <alignment horizontal="center" textRotation="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Light"/>
        <family val="2"/>
        <scheme val="major"/>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Light"/>
        <family val="2"/>
        <scheme val="major"/>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9"/>
        <color theme="1"/>
        <name val="Calibri Light"/>
        <scheme val="major"/>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textRotation="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9"/>
        <color theme="1"/>
        <name val="Calibri Light"/>
        <scheme val="major"/>
      </font>
      <fill>
        <patternFill patternType="solid">
          <fgColor indexed="64"/>
          <bgColor theme="0"/>
        </patternFill>
      </fill>
      <alignment horizontal="center" textRotation="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9"/>
        <color theme="1"/>
        <name val="Calibri Light"/>
        <scheme val="major"/>
      </font>
      <fill>
        <patternFill patternType="solid">
          <fgColor indexed="64"/>
          <bgColor theme="0"/>
        </patternFill>
      </fill>
      <alignment horizontal="center" textRotation="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9"/>
        <color theme="1"/>
        <name val="Calibri Light"/>
        <scheme val="major"/>
      </font>
      <fill>
        <patternFill patternType="solid">
          <fgColor indexed="64"/>
          <bgColor theme="0"/>
        </patternFill>
      </fill>
      <alignment horizontal="center" textRotation="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3"/>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Light"/>
        <family val="2"/>
        <scheme val="major"/>
      </font>
      <numFmt numFmtId="34" formatCode="_-* #,##0.00\ &quot;€&quot;_-;\-* #,##0.00\ &quot;€&quot;_-;_-* &quot;-&quot;??\ &quot;€&quot;_-;_-@_-"/>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numFmt numFmtId="34" formatCode="_-* #,##0.00\ &quot;€&quot;_-;\-* #,##0.00\ &quot;€&quot;_-;_-* &quot;-&quot;??\ &quot;€&quot;_-;_-@_-"/>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Light"/>
        <family val="2"/>
        <scheme val="major"/>
      </font>
      <numFmt numFmtId="34" formatCode="_-* #,##0.00\ &quot;€&quot;_-;\-* #,##0.00\ &quot;€&quot;_-;_-* &quot;-&quot;??\ &quot;€&quot;_-;_-@_-"/>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Calibri Light"/>
        <scheme val="major"/>
      </font>
      <fill>
        <patternFill patternType="solid">
          <fgColor indexed="64"/>
          <bgColor theme="7"/>
        </patternFill>
      </fill>
    </dxf>
    <dxf>
      <font>
        <b val="0"/>
        <i val="0"/>
        <strike val="0"/>
        <condense val="0"/>
        <extend val="0"/>
        <outline val="0"/>
        <shadow val="0"/>
        <u val="none"/>
        <vertAlign val="baseline"/>
        <sz val="9"/>
        <color theme="1"/>
        <name val="Calibri Light"/>
        <scheme val="major"/>
      </font>
      <fill>
        <patternFill>
          <fgColor indexed="64"/>
          <bgColor theme="0"/>
        </patternFill>
      </fill>
    </dxf>
    <dxf>
      <font>
        <b val="0"/>
        <i val="0"/>
        <strike val="0"/>
        <condense val="0"/>
        <extend val="0"/>
        <outline val="0"/>
        <shadow val="0"/>
        <u val="none"/>
        <vertAlign val="baseline"/>
        <sz val="8"/>
        <color theme="0"/>
        <name val="Calibri Light"/>
        <scheme val="major"/>
      </font>
      <fill>
        <patternFill patternType="solid">
          <fgColor indexed="64"/>
          <bgColor theme="3"/>
        </patternFill>
      </fill>
      <alignment horizontal="center" vertical="center" textRotation="0" wrapText="1" indent="0" justifyLastLine="0" shrinkToFit="0" readingOrder="0"/>
    </dxf>
    <dxf>
      <font>
        <strike val="0"/>
        <outline val="0"/>
        <shadow val="0"/>
        <u val="none"/>
        <vertAlign val="baseline"/>
        <sz val="9"/>
        <color theme="1"/>
        <name val="Calibri Light"/>
        <scheme val="major"/>
      </font>
      <numFmt numFmtId="164" formatCode="#,##0.00\ &quot;€&quo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Calibri Light"/>
        <scheme val="major"/>
      </font>
      <numFmt numFmtId="164" formatCode="#,##0.00\ &quot;€&quo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Calibri Light"/>
        <scheme val="major"/>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Calibri Light"/>
        <scheme val="major"/>
      </font>
      <fill>
        <patternFill>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Calibri Light"/>
        <scheme val="major"/>
      </font>
      <fill>
        <patternFill>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Calibri Light"/>
        <scheme val="major"/>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9"/>
        <color theme="1"/>
        <name val="Calibri Light"/>
        <scheme val="maj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color theme="1"/>
        <name val="Calibri Light"/>
        <scheme val="major"/>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Calibri Light"/>
        <scheme val="major"/>
      </font>
      <fill>
        <patternFill>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Calibri Light"/>
        <scheme val="major"/>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Calibri Light"/>
        <scheme val="maj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color theme="1"/>
        <name val="Calibri Light"/>
        <scheme val="maj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color theme="1"/>
        <name val="Calibri Light"/>
        <scheme val="major"/>
      </font>
      <fill>
        <patternFill>
          <fgColor indexed="64"/>
          <bgColor theme="0"/>
        </patternFill>
      </fill>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color theme="1"/>
        <name val="Calibri Light"/>
        <scheme val="major"/>
      </font>
      <fill>
        <patternFill patternType="solid">
          <fgColor indexed="64"/>
          <bgColor rgb="FFECC444"/>
        </patternFill>
      </fill>
      <border diagonalUp="0" diagonalDown="0" outline="0">
        <left style="thin">
          <color indexed="64"/>
        </left>
        <right style="thin">
          <color indexed="64"/>
        </right>
        <top/>
        <bottom/>
      </border>
    </dxf>
    <dxf>
      <font>
        <strike val="0"/>
        <outline val="0"/>
        <shadow val="0"/>
        <u val="none"/>
        <vertAlign val="baseline"/>
        <sz val="9"/>
        <color theme="1"/>
        <name val="Calibri Light"/>
        <scheme val="major"/>
      </font>
      <fill>
        <patternFill>
          <fgColor indexed="64"/>
          <bgColor theme="0"/>
        </patternFill>
      </fill>
    </dxf>
    <dxf>
      <font>
        <strike val="0"/>
        <outline val="0"/>
        <shadow val="0"/>
        <u val="none"/>
        <vertAlign val="baseline"/>
        <sz val="9"/>
        <color theme="1"/>
        <name val="Calibri Light"/>
        <scheme val="major"/>
      </font>
      <fill>
        <patternFill patternType="solid">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Calibri Light"/>
        <family val="2"/>
        <scheme val="major"/>
      </font>
      <numFmt numFmtId="164" formatCode="#,##0.00\ &quot;€&quot;"/>
      <fill>
        <patternFill patternType="solid">
          <fgColor indexed="64"/>
          <bgColor theme="6"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Light"/>
        <scheme val="major"/>
      </font>
      <numFmt numFmtId="164" formatCode="#,##0.00\ &quot;€&quot;"/>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numFmt numFmtId="164" formatCode="#,##0.00\ &quot;€&quot;"/>
      <fill>
        <patternFill patternType="solid">
          <fgColor indexed="64"/>
          <bgColor theme="6"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Light"/>
        <scheme val="major"/>
      </font>
      <numFmt numFmtId="164" formatCode="#,##0.00\ &quot;€&quot;"/>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numFmt numFmtId="164" formatCode="#,##0.00\ &quot;€&quot;"/>
      <fill>
        <patternFill patternType="solid">
          <fgColor indexed="64"/>
          <bgColor theme="6"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Light"/>
        <scheme val="major"/>
      </font>
      <numFmt numFmtId="164" formatCode="#,##0.00\ &quot;€&quot;"/>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numFmt numFmtId="164" formatCode="#,##0.00\ &quot;€&quot;"/>
      <fill>
        <patternFill patternType="solid">
          <fgColor indexed="64"/>
          <bgColor theme="6"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Light"/>
        <scheme val="major"/>
      </font>
      <numFmt numFmtId="164" formatCode="#,##0.00\ &quot;€&quot;"/>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numFmt numFmtId="164" formatCode="#,##0.00\ &quot;€&quot;"/>
      <fill>
        <patternFill patternType="solid">
          <fgColor indexed="64"/>
          <bgColor theme="6"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Light"/>
        <scheme val="major"/>
      </font>
      <numFmt numFmtId="164" formatCode="#,##0.00\ &quot;€&quot;"/>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numFmt numFmtId="164" formatCode="#,##0.00\ &quot;€&quot;"/>
      <fill>
        <patternFill patternType="solid">
          <fgColor indexed="64"/>
          <bgColor theme="6"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Light"/>
        <scheme val="major"/>
      </font>
      <numFmt numFmtId="164" formatCode="#,##0.00\ &quot;€&quot;"/>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fill>
        <patternFill patternType="solid">
          <fgColor indexed="64"/>
          <bgColor theme="0"/>
        </patternFill>
      </fill>
      <alignment horizontal="center" vertical="bottom" textRotation="0" wrapText="0" indent="0" justifyLastLine="0" shrinkToFit="0" readingOrder="0"/>
      <border diagonalUp="0" diagonalDown="0" outline="0">
        <left style="thin">
          <color theme="0"/>
        </left>
        <right/>
        <top style="thin">
          <color indexed="64"/>
        </top>
        <bottom style="thin">
          <color theme="0"/>
        </bottom>
      </border>
    </dxf>
    <dxf>
      <font>
        <b val="0"/>
        <i val="0"/>
        <strike val="0"/>
        <condense val="0"/>
        <extend val="0"/>
        <outline val="0"/>
        <shadow val="0"/>
        <u val="none"/>
        <vertAlign val="baseline"/>
        <sz val="10"/>
        <color theme="1"/>
        <name val="Calibri Light"/>
        <scheme val="major"/>
      </font>
      <fill>
        <patternFill>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fill>
        <patternFill patternType="solid">
          <fgColor indexed="64"/>
          <bgColor theme="0"/>
        </patternFill>
      </fill>
      <border diagonalUp="0" diagonalDown="0" outline="0">
        <left/>
        <right style="thin">
          <color theme="0"/>
        </right>
        <top style="thin">
          <color indexed="64"/>
        </top>
        <bottom style="thin">
          <color theme="0"/>
        </bottom>
      </border>
    </dxf>
    <dxf>
      <font>
        <b val="0"/>
        <i val="0"/>
        <strike val="0"/>
        <condense val="0"/>
        <extend val="0"/>
        <outline val="0"/>
        <shadow val="0"/>
        <u val="none"/>
        <vertAlign val="baseline"/>
        <sz val="10"/>
        <color theme="1"/>
        <name val="Calibri Light"/>
        <scheme val="maj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Light"/>
        <family val="2"/>
        <scheme val="major"/>
      </font>
      <fill>
        <patternFill patternType="solid">
          <fgColor indexed="64"/>
          <bgColor theme="0"/>
        </patternFill>
      </fill>
      <alignment horizontal="center" vertical="bottom" textRotation="0" wrapText="0" indent="0" justifyLastLine="0" shrinkToFit="0" readingOrder="0"/>
      <border diagonalUp="0" diagonalDown="0" outline="0">
        <left style="thin">
          <color theme="0"/>
        </left>
        <right/>
        <top style="thin">
          <color indexed="64"/>
        </top>
        <bottom style="thin">
          <color theme="0"/>
        </bottom>
      </border>
    </dxf>
    <dxf>
      <font>
        <b val="0"/>
        <i val="0"/>
        <strike val="0"/>
        <condense val="0"/>
        <extend val="0"/>
        <outline val="0"/>
        <shadow val="0"/>
        <u val="none"/>
        <vertAlign val="baseline"/>
        <sz val="10"/>
        <color theme="1"/>
        <name val="Calibri Light"/>
        <scheme val="major"/>
      </font>
      <fill>
        <patternFill>
          <fgColor indexed="64"/>
          <bgColor theme="0"/>
        </patternFill>
      </fill>
      <alignment horizontal="center" textRotation="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name val="Calibri Light"/>
        <scheme val="major"/>
      </font>
      <fill>
        <patternFill>
          <fgColor indexed="64"/>
          <bgColor theme="0"/>
        </patternFill>
      </fill>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name val="Calibri Light"/>
        <scheme val="major"/>
      </font>
      <fill>
        <patternFill>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Light"/>
        <family val="2"/>
        <scheme val="major"/>
      </font>
      <fill>
        <patternFill patternType="solid">
          <fgColor indexed="64"/>
          <bgColor theme="2" tint="-9.9978637043366805E-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Light"/>
        <family val="2"/>
        <scheme val="major"/>
      </font>
      <numFmt numFmtId="164" formatCode="#,##0.00\ &quot;€&quot;"/>
      <fill>
        <patternFill patternType="solid">
          <fgColor indexed="64"/>
          <bgColor theme="0" tint="-0.249977111117893"/>
        </patternFill>
      </fill>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name val="Calibri Light"/>
        <family val="2"/>
        <scheme val="major"/>
      </font>
      <numFmt numFmtId="164" formatCode="#,##0.00\ &quot;€&quot;"/>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fill>
        <patternFill patternType="solid">
          <fgColor indexed="64"/>
          <bgColor theme="6" tint="0.79998168889431442"/>
        </patternFill>
      </fill>
      <alignment horizontal="right" vertical="bottom" textRotation="0" wrapText="0" indent="0" justifyLastLine="0" shrinkToFit="0" readingOrder="0"/>
      <border diagonalUp="0" diagonalDown="0" outline="0">
        <left/>
        <right style="medium">
          <color indexed="64"/>
        </right>
        <top style="thin">
          <color indexed="64"/>
        </top>
        <bottom style="thin">
          <color indexed="64"/>
        </bottom>
      </border>
    </dxf>
    <dxf>
      <font>
        <b val="0"/>
        <i val="0"/>
        <strike val="0"/>
        <condense val="0"/>
        <extend val="0"/>
        <outline val="0"/>
        <shadow val="0"/>
        <u val="none"/>
        <vertAlign val="baseline"/>
        <sz val="10"/>
        <color theme="4" tint="-0.249977111117893"/>
        <name val="Calibri Light"/>
        <family val="2"/>
        <scheme val="major"/>
      </font>
      <fill>
        <patternFill patternType="solid">
          <fgColor indexed="64"/>
          <bgColor theme="0"/>
        </patternFill>
      </fill>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numFmt numFmtId="164" formatCode="#,##0.00\ &quot;€&quot;"/>
      <fill>
        <patternFill patternType="solid">
          <fgColor indexed="64"/>
          <bgColor theme="6" tint="0.79998168889431442"/>
        </patternFill>
      </fill>
      <alignment horizontal="right" vertical="bottom"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0"/>
        <name val="Calibri Light"/>
        <family val="2"/>
        <scheme val="major"/>
      </font>
      <numFmt numFmtId="164" formatCode="#,##0.00\ &quot;€&quot;"/>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fill>
        <patternFill patternType="solid">
          <fgColor indexed="64"/>
          <bgColor theme="6" tint="0.79998168889431442"/>
        </patternFill>
      </fill>
      <alignment horizontal="right" vertical="bottom" textRotation="0" wrapText="0" indent="0" justifyLastLine="0" shrinkToFit="0" readingOrder="0"/>
      <border diagonalUp="0" diagonalDown="0" outline="0">
        <left/>
        <right style="medium">
          <color indexed="64"/>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fill>
        <patternFill patternType="solid">
          <fgColor indexed="64"/>
          <bgColor theme="0"/>
        </patternFill>
      </fill>
      <alignment horizontal="right" vertical="bottom" textRotation="0" wrapText="0" indent="0" justifyLastLine="0" shrinkToFit="0" readingOrder="0"/>
      <border diagonalUp="0" diagonalDown="0">
        <left/>
        <right style="medium">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0"/>
        <color theme="1"/>
        <name val="Calibri Light"/>
        <family val="2"/>
        <scheme val="major"/>
      </font>
      <numFmt numFmtId="164" formatCode="#,##0.00\ &quot;€&quot;"/>
      <fill>
        <patternFill patternType="solid">
          <fgColor indexed="64"/>
          <bgColor theme="6" tint="0.79998168889431442"/>
        </patternFill>
      </fill>
      <alignment horizontal="right" vertical="bottom"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0"/>
        <name val="Calibri Light"/>
        <family val="2"/>
        <scheme val="major"/>
      </font>
      <numFmt numFmtId="164" formatCode="#,##0.00\ &quot;€&quot;"/>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fill>
        <patternFill patternType="solid">
          <fgColor indexed="64"/>
          <bgColor theme="6" tint="0.79998168889431442"/>
        </patternFill>
      </fill>
      <alignment horizontal="right" vertical="bottom" textRotation="0" wrapText="0" indent="0" justifyLastLine="0" shrinkToFit="0" readingOrder="0"/>
      <border diagonalUp="0" diagonalDown="0" outline="0">
        <left/>
        <right style="medium">
          <color indexed="64"/>
        </right>
        <top style="thin">
          <color indexed="64"/>
        </top>
        <bottom style="thin">
          <color indexed="64"/>
        </bottom>
      </border>
    </dxf>
    <dxf>
      <font>
        <b val="0"/>
        <i val="0"/>
        <strike val="0"/>
        <condense val="0"/>
        <extend val="0"/>
        <outline val="0"/>
        <shadow val="0"/>
        <u val="none"/>
        <vertAlign val="baseline"/>
        <sz val="10"/>
        <color theme="4" tint="-0.249977111117893"/>
        <name val="Calibri Light"/>
        <family val="2"/>
        <scheme val="major"/>
      </font>
      <numFmt numFmtId="13" formatCode="0%"/>
      <fill>
        <patternFill patternType="solid">
          <fgColor indexed="64"/>
          <bgColor theme="0"/>
        </patternFill>
      </fill>
      <alignment horizontal="right" vertical="bottom" textRotation="0" wrapText="0" indent="0" justifyLastLine="0" shrinkToFit="0" readingOrder="0"/>
      <border diagonalUp="0" diagonalDown="0">
        <left/>
        <right style="medium">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0"/>
        <color theme="1"/>
        <name val="Calibri Light"/>
        <family val="2"/>
        <scheme val="major"/>
      </font>
      <numFmt numFmtId="164" formatCode="#,##0.00\ &quot;€&quot;"/>
      <fill>
        <patternFill patternType="solid">
          <fgColor indexed="64"/>
          <bgColor theme="6" tint="0.79998168889431442"/>
        </patternFill>
      </fill>
      <alignment horizontal="right" vertical="bottom"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0"/>
        <name val="Calibri Light"/>
        <family val="2"/>
        <scheme val="major"/>
      </font>
      <numFmt numFmtId="164" formatCode="#,##0.00\ &quot;€&quot;"/>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fill>
        <patternFill patternType="solid">
          <fgColor indexed="64"/>
          <bgColor theme="6" tint="0.79998168889431442"/>
        </patternFill>
      </fill>
      <alignment horizontal="right" vertical="bottom" textRotation="0" wrapText="0" indent="0" justifyLastLine="0" shrinkToFit="0" readingOrder="0"/>
      <border diagonalUp="0" diagonalDown="0" outline="0">
        <left/>
        <right style="medium">
          <color indexed="64"/>
        </right>
        <top style="thin">
          <color indexed="64"/>
        </top>
        <bottom style="thin">
          <color indexed="64"/>
        </bottom>
      </border>
    </dxf>
    <dxf>
      <font>
        <b val="0"/>
        <i val="0"/>
        <strike val="0"/>
        <condense val="0"/>
        <extend val="0"/>
        <outline val="0"/>
        <shadow val="0"/>
        <u val="none"/>
        <vertAlign val="baseline"/>
        <sz val="10"/>
        <color theme="4" tint="-0.249977111117893"/>
        <name val="Calibri Light"/>
        <family val="2"/>
        <scheme val="major"/>
      </font>
      <numFmt numFmtId="13" formatCode="0%"/>
      <fill>
        <patternFill patternType="solid">
          <fgColor indexed="64"/>
          <bgColor theme="0"/>
        </patternFill>
      </fill>
      <alignment horizontal="right" vertical="bottom" textRotation="0" wrapText="0" indent="0" justifyLastLine="0" shrinkToFit="0" readingOrder="0"/>
      <border diagonalUp="0" diagonalDown="0">
        <left/>
        <right style="medium">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0"/>
        <color theme="1"/>
        <name val="Calibri Light"/>
        <family val="2"/>
        <scheme val="major"/>
      </font>
      <numFmt numFmtId="164" formatCode="#,##0.00\ &quot;€&quot;"/>
      <fill>
        <patternFill patternType="solid">
          <fgColor indexed="64"/>
          <bgColor theme="6" tint="0.79998168889431442"/>
        </patternFill>
      </fill>
      <alignment horizontal="right" vertical="bottom"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0"/>
        <name val="Calibri Light"/>
        <family val="2"/>
        <scheme val="major"/>
      </font>
      <numFmt numFmtId="164" formatCode="#,##0.00\ &quot;€&quot;"/>
      <fill>
        <patternFill patternType="solid">
          <fgColor indexed="64"/>
          <bgColor theme="0"/>
        </patternFill>
      </fill>
      <alignment horizontal="right" vertical="bottom" textRotation="0" wrapText="0" indent="0" justifyLastLine="0" shrinkToFit="0" readingOrder="0"/>
      <border diagonalUp="0" diagonalDown="0" outline="0">
        <left style="thick">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fill>
        <patternFill patternType="solid">
          <fgColor indexed="64"/>
          <bgColor theme="6" tint="0.79998168889431442"/>
        </patternFill>
      </fill>
      <alignment horizontal="right" vertical="bottom" textRotation="0" wrapText="0" indent="0" justifyLastLine="0" shrinkToFit="0" readingOrder="0"/>
      <border diagonalUp="0" diagonalDown="0" outline="0">
        <left/>
        <right style="thick">
          <color indexed="64"/>
        </right>
        <top style="thin">
          <color indexed="64"/>
        </top>
        <bottom style="thin">
          <color indexed="64"/>
        </bottom>
      </border>
    </dxf>
    <dxf>
      <font>
        <b val="0"/>
        <i val="0"/>
        <strike val="0"/>
        <condense val="0"/>
        <extend val="0"/>
        <outline val="0"/>
        <shadow val="0"/>
        <u val="none"/>
        <vertAlign val="baseline"/>
        <sz val="10"/>
        <color theme="4" tint="-0.249977111117893"/>
        <name val="Calibri Light"/>
        <family val="2"/>
        <scheme val="major"/>
      </font>
      <numFmt numFmtId="13" formatCode="0%"/>
      <fill>
        <patternFill patternType="solid">
          <fgColor indexed="64"/>
          <bgColor theme="0"/>
        </patternFill>
      </fill>
      <alignment horizontal="right" vertical="bottom" textRotation="0" wrapText="0" indent="0" justifyLastLine="0" shrinkToFit="0" readingOrder="0"/>
      <border diagonalUp="0" diagonalDown="0" outline="0">
        <left/>
        <right style="thick">
          <color indexed="64"/>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numFmt numFmtId="164" formatCode="#,##0.00\ &quot;€&quot;"/>
      <fill>
        <patternFill patternType="solid">
          <fgColor indexed="64"/>
          <bgColor theme="6" tint="0.79998168889431442"/>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0"/>
        <name val="Calibri Light"/>
        <family val="2"/>
        <scheme val="major"/>
      </font>
      <numFmt numFmtId="164" formatCode="#,##0.00\ &quot;€&quot;"/>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fill>
        <patternFill patternType="solid">
          <fgColor indexed="64"/>
          <bgColor theme="0"/>
        </patternFill>
      </fill>
      <alignment horizontal="center" vertical="bottom" textRotation="0" wrapText="0" indent="0" justifyLastLine="0" shrinkToFit="0" readingOrder="0"/>
      <border diagonalUp="0" diagonalDown="0" outline="0">
        <left style="thin">
          <color theme="0"/>
        </left>
        <right/>
        <top style="thin">
          <color indexed="64"/>
        </top>
        <bottom style="thin">
          <color theme="0"/>
        </bottom>
      </border>
    </dxf>
    <dxf>
      <font>
        <b val="0"/>
        <i val="0"/>
        <strike val="0"/>
        <condense val="0"/>
        <extend val="0"/>
        <outline val="0"/>
        <shadow val="0"/>
        <u val="none"/>
        <vertAlign val="baseline"/>
        <sz val="10"/>
        <color theme="1"/>
        <name val="Calibri Light"/>
        <scheme val="major"/>
      </font>
      <fill>
        <patternFill>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fill>
        <patternFill patternType="solid">
          <fgColor indexed="64"/>
          <bgColor theme="0"/>
        </patternFill>
      </fill>
      <border diagonalUp="0" diagonalDown="0" outline="0">
        <left/>
        <right style="thin">
          <color theme="0"/>
        </right>
        <top style="thin">
          <color indexed="64"/>
        </top>
        <bottom style="thin">
          <color theme="0"/>
        </bottom>
      </border>
    </dxf>
    <dxf>
      <font>
        <b val="0"/>
        <i val="0"/>
        <strike val="0"/>
        <condense val="0"/>
        <extend val="0"/>
        <outline val="0"/>
        <shadow val="0"/>
        <u val="none"/>
        <vertAlign val="baseline"/>
        <sz val="10"/>
        <color theme="1"/>
        <name val="Calibri Light"/>
        <scheme val="maj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Light"/>
        <family val="2"/>
        <scheme val="major"/>
      </font>
      <fill>
        <patternFill patternType="solid">
          <fgColor indexed="64"/>
          <bgColor theme="0"/>
        </patternFill>
      </fill>
      <alignment horizontal="center" vertical="bottom" textRotation="0" wrapText="0" indent="0" justifyLastLine="0" shrinkToFit="0" readingOrder="0"/>
      <border diagonalUp="0" diagonalDown="0" outline="0">
        <left style="thin">
          <color theme="0"/>
        </left>
        <right/>
        <top style="thin">
          <color indexed="64"/>
        </top>
        <bottom style="thin">
          <color theme="0"/>
        </bottom>
      </border>
    </dxf>
    <dxf>
      <font>
        <b val="0"/>
        <i val="0"/>
        <strike val="0"/>
        <condense val="0"/>
        <extend val="0"/>
        <outline val="0"/>
        <shadow val="0"/>
        <u val="none"/>
        <vertAlign val="baseline"/>
        <sz val="10"/>
        <color theme="1"/>
        <name val="Calibri Light"/>
        <scheme val="major"/>
      </font>
      <fill>
        <patternFill>
          <fgColor indexed="64"/>
          <bgColor theme="0"/>
        </patternFill>
      </fill>
      <alignment horizontal="center" textRotation="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name val="Calibri Light"/>
        <scheme val="major"/>
      </font>
      <fill>
        <patternFill>
          <fgColor indexed="64"/>
          <bgColor theme="0"/>
        </patternFill>
      </fill>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name val="Calibri Light"/>
        <scheme val="major"/>
      </font>
      <fill>
        <patternFill>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Light"/>
        <scheme val="major"/>
      </font>
      <fill>
        <patternFill patternType="solid">
          <fgColor indexed="64"/>
          <bgColor theme="3"/>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FF0000"/>
        </patternFill>
      </fill>
    </dxf>
    <dxf>
      <fill>
        <patternFill>
          <bgColor rgb="FFFF0000"/>
        </patternFill>
      </fill>
    </dxf>
  </dxfs>
  <tableStyles count="0" defaultTableStyle="TableStyleMedium2" defaultPivotStyle="PivotStyleLight16"/>
  <colors>
    <mruColors>
      <color rgb="FFFF7979"/>
      <color rgb="FFECC444"/>
      <color rgb="FFF2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E47D88-37E1-42E6-86C5-D3B02F98744F}" name="Tabla52" displayName="Tabla52" ref="H3:U18" totalsRowCount="1" headerRowDxfId="173" dataDxfId="172" totalsRowDxfId="171">
  <tableColumns count="14">
    <tableColumn id="1" xr3:uid="{6745D315-6C09-476E-8979-B2E9945C1FAE}" name="Nº" dataDxfId="170" totalsRowDxfId="169"/>
    <tableColumn id="2" xr3:uid="{3CE7BA4F-10E8-4E82-ADED-EDEE272FCAB5}" name="Partner" dataDxfId="168" totalsRowDxfId="167"/>
    <tableColumn id="3" xr3:uid="{8F872FF0-0A88-4048-89FA-ABC21A4550B3}" name="Country" dataDxfId="166" totalsRowDxfId="165"/>
    <tableColumn id="4" xr3:uid="{03D5E64E-1B8C-4DB2-BD47-86EB0270DE22}" name="Staff Costs" totalsRowFunction="sum" dataDxfId="164" totalsRowDxfId="163">
      <calculatedColumnFormula>SUMIF('Staff Costs'!B:B,H4,'Staff Costs'!N:N)</calculatedColumnFormula>
    </tableColumn>
    <tableColumn id="10" xr3:uid="{4C1882D7-378F-4C5E-8EA6-D1DEF44B251D}" name="S%" totalsRowFunction="custom" dataDxfId="162" totalsRowDxfId="161" totalsRowCellStyle="Porcentaje">
      <calculatedColumnFormula>Tabla52[[#This Row],[Staff Costs]]/K22</calculatedColumnFormula>
      <totalsRowFormula>Tabla52[[#Totals],[Staff Costs]]/K36</totalsRowFormula>
    </tableColumn>
    <tableColumn id="5" xr3:uid="{5CBBD2A7-CA65-4DD9-AB6F-7DBD1C329F94}" name="Travel Costs" totalsRowFunction="sum" dataDxfId="160" totalsRowDxfId="159">
      <calculatedColumnFormula>SUMIF('Travel&amp;Costs of Stay'!B:B,H4,'Travel&amp;Costs of Stay'!N:N)</calculatedColumnFormula>
    </tableColumn>
    <tableColumn id="11" xr3:uid="{5420345B-F99F-435F-908D-79B5361F8F61}" name="S%2" totalsRowFunction="custom" dataDxfId="158" totalsRowDxfId="157" totalsRowCellStyle="Porcentaje">
      <calculatedColumnFormula>M4/L22</calculatedColumnFormula>
      <totalsRowFormula>Tabla52[[#Totals],[Travel Costs]]/L36</totalsRowFormula>
    </tableColumn>
    <tableColumn id="6" xr3:uid="{D12C7B97-25CC-453A-9938-D583046B314F}" name="Costs of Stay" totalsRowFunction="sum" dataDxfId="156" totalsRowDxfId="155">
      <calculatedColumnFormula>SUMIF('Travel&amp;Costs of Stay'!B:B,H4,'Travel&amp;Costs of Stay'!O:O)</calculatedColumnFormula>
    </tableColumn>
    <tableColumn id="12" xr3:uid="{60654EFF-606E-485F-BFCF-BC305D3314C5}" name="S%22" totalsRowFunction="custom" dataDxfId="154" totalsRowDxfId="153" totalsRowCellStyle="Porcentaje">
      <calculatedColumnFormula>Tabla52[[#This Row],[Costs of Stay]]/M22</calculatedColumnFormula>
      <totalsRowFormula>Tabla52[[#Totals],[Costs of Stay]]/M36</totalsRowFormula>
    </tableColumn>
    <tableColumn id="7" xr3:uid="{524D1263-608F-4E6C-AE30-B7FDBF95821D}" name="Equipment" totalsRowFunction="sum" dataDxfId="152" totalsRowDxfId="151">
      <calculatedColumnFormula>SUMIF(Equipment!B:B,H4,Equipment!N:N)</calculatedColumnFormula>
    </tableColumn>
    <tableColumn id="13" xr3:uid="{2519F19C-F70A-4BA1-819B-BB5B091E596E}" name="S%222" totalsRowFunction="custom" dataDxfId="150" totalsRowDxfId="149" dataCellStyle="Porcentaje" totalsRowCellStyle="Porcentaje">
      <calculatedColumnFormula>Tabla52[[#This Row],[Equipment]]/N22</calculatedColumnFormula>
      <totalsRowFormula>Tabla52[[#Totals],[Equipment]]/N36</totalsRowFormula>
    </tableColumn>
    <tableColumn id="8" xr3:uid="{66012592-26B5-4006-9C66-E2AE0F757300}" name="Subcontrac." totalsRowFunction="sum" dataDxfId="148" totalsRowDxfId="147">
      <calculatedColumnFormula>SUMIF(Subcontracting!B:B,H4,Subcontracting!L:L)</calculatedColumnFormula>
    </tableColumn>
    <tableColumn id="14" xr3:uid="{C27064AA-BB5F-492C-9055-967493DB729C}" name="S%2222" totalsRowFunction="custom" dataDxfId="146" totalsRowDxfId="145" dataCellStyle="Porcentaje" totalsRowCellStyle="Porcentaje">
      <calculatedColumnFormula>Tabla52[[#This Row],[Subcontrac.]]/O22</calculatedColumnFormula>
      <totalsRowFormula>Tabla52[[#Totals],[Subcontrac.]]/O36</totalsRowFormula>
    </tableColumn>
    <tableColumn id="9" xr3:uid="{7035E9F9-A95C-44C2-BA69-FAE986EEAFDC}" name="Total" totalsRowFunction="custom" dataDxfId="144" totalsRowDxfId="143">
      <calculatedColumnFormula>SUM(Tabla52[[#This Row],[Staff Costs]:[Subcontrac.]])</calculatedColumnFormula>
      <totalsRowFormula>SUM(Tabla52[Total])</totalsRowFormula>
    </tableColumn>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4BBA441-065E-45BF-8F30-402C00B45E26}" name="Tabla58" displayName="Tabla58" ref="H21:P36" totalsRowCount="1" headerRowDxfId="142" dataDxfId="141" totalsRowDxfId="140">
  <tableColumns count="9">
    <tableColumn id="1" xr3:uid="{5C03A016-9700-44EF-8ACF-6E3C73C01164}" name="Nº" dataDxfId="139" totalsRowDxfId="138"/>
    <tableColumn id="2" xr3:uid="{3E5A3A4F-1772-46BF-A7ED-D49F592CB76D}" name="Partner" dataDxfId="137" totalsRowDxfId="136"/>
    <tableColumn id="3" xr3:uid="{76A48CD2-93DA-4BA9-A50F-D205627FDD43}" name="Country" dataDxfId="135" totalsRowDxfId="134"/>
    <tableColumn id="4" xr3:uid="{960A9B09-5E60-4E7B-A321-99DE60F4623D}" name="Staff Costs" totalsRowLabel="306.847,00 €" dataDxfId="133" totalsRowDxfId="132"/>
    <tableColumn id="5" xr3:uid="{80D13510-A030-4E86-9453-353D78A49797}" name="Travel Costs" totalsRowLabel="198.150,00 €" dataDxfId="131" totalsRowDxfId="130"/>
    <tableColumn id="6" xr3:uid="{E454664A-04A0-47E1-978F-52B95F0CB84D}" name="Costs of Stay" totalsRowLabel="239.280,00 €" dataDxfId="129" totalsRowDxfId="128"/>
    <tableColumn id="7" xr3:uid="{2EBFB780-939A-4EC6-B195-DDDD2A372435}" name="Equipment" totalsRowLabel="39.777,00 €" dataDxfId="127" totalsRowDxfId="126"/>
    <tableColumn id="8" xr3:uid="{D5DFF594-B3CB-4B72-B97F-F85DF9AF427C}" name="Subcontrac." totalsRowLabel="22.960,00 €" dataDxfId="125" totalsRowDxfId="124"/>
    <tableColumn id="9" xr3:uid="{D6F27EA0-B424-41E5-8FF7-8611EA8EBE96}" name="Total" totalsRowLabel="807.014,00 €" dataDxfId="123" totalsRowDxfId="122">
      <calculatedColumnFormula>SUM(Tabla58[[#This Row],[Staff Costs]:[Subcontrac.]])</calculatedColumnFormula>
    </tableColumn>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a3" displayName="Tabla3" ref="A1:N204" totalsRowCount="1" headerRowDxfId="121" dataDxfId="120" totalsRowDxfId="119">
  <autoFilter ref="A1:N203" xr:uid="{00000000-0009-0000-0100-000003000000}"/>
  <tableColumns count="14">
    <tableColumn id="1" xr3:uid="{00000000-0010-0000-0400-000001000000}" name="WORK PACKAGE" totalsRowLabel="Total" dataDxfId="118" totalsRowDxfId="13"/>
    <tableColumn id="2" xr3:uid="{00000000-0010-0000-0400-000002000000}" name="PARTNER NUMBER" dataDxfId="117" totalsRowDxfId="12"/>
    <tableColumn id="3" xr3:uid="{00000000-0010-0000-0400-000003000000}" name="NAME OF PARTNER" dataDxfId="116" totalsRowDxfId="11"/>
    <tableColumn id="4" xr3:uid="{00000000-0010-0000-0400-000004000000}" name="COUNTRY" dataDxfId="115" totalsRowDxfId="10"/>
    <tableColumn id="5" xr3:uid="{00000000-0010-0000-0400-000005000000}" name="SUPPORTING DOCUMENT" dataDxfId="114" totalsRowDxfId="9"/>
    <tableColumn id="6" xr3:uid="{00000000-0010-0000-0400-000006000000}" name="NAME OF STAFF MEMBER" dataDxfId="113" totalsRowDxfId="8"/>
    <tableColumn id="7" xr3:uid="{00000000-0010-0000-0400-000007000000}" name="STAFF CATEGORY" dataDxfId="112" totalsRowDxfId="7"/>
    <tableColumn id="16" xr3:uid="{16393E4E-537F-4FA6-B856-F9567F971A01}" name="WP/Task" dataDxfId="111" totalsRowDxfId="6"/>
    <tableColumn id="8" xr3:uid="{00000000-0010-0000-0400-000008000000}" name="SHORT DESCRIPTION OF TASKS" dataDxfId="110" totalsRowDxfId="5"/>
    <tableColumn id="9" xr3:uid="{00000000-0010-0000-0400-000009000000}" name="FROM" dataDxfId="109" totalsRowDxfId="4"/>
    <tableColumn id="10" xr3:uid="{00000000-0010-0000-0400-00000A000000}" name="TO" dataDxfId="108" totalsRowDxfId="3"/>
    <tableColumn id="11" xr3:uid="{00000000-0010-0000-0400-00000B000000}" name="NUMBER OF DAYS" totalsRowFunction="custom" dataDxfId="107" totalsRowDxfId="2">
      <totalsRowFormula>SUM(Tabla3[NUMBER OF DAYS])</totalsRowFormula>
    </tableColumn>
    <tableColumn id="12" xr3:uid="{00000000-0010-0000-0400-00000C000000}" name="MAX. UNIT COST PER DAY" dataDxfId="106" totalsRowDxfId="1">
      <calculatedColumnFormula>IF(AND(G2="Manager",D2="Spain"),164,IF(AND(G2="Researcher/Teacher/Trainer",D2="Spain"),137,IF(AND(G2="Technical Staff",D2="Spain"),164,IF(AND(G2="Administrative staff",D2="Spain"),164,IF(AND(G2="Manager",D2="Slovenia"),164,IF(AND(G2="Researcher/Teacher/Trainer",D2="Slovenia"),137,IF(AND(G2="Technical Staff",D2="Slovenia"),102,IF(AND(G2="Administrative staff",D2="Slovenia"),78,IF(AND(G2="Manager",D2="Italy"),280,IF(AND(G2="Researcher/Teacher/Trainer",D2="Italy"),214,IF(AND(G2="Technical Staff",D2="Italy"),162,IF(AND(G2="Administrative staff",D2="Italy"),131,IF(AND(G2="Manager",D2="Kazakstan"),77,IF(AND(G2="Researcher/Teacher/Trainer",D2="Kazakstan"),57,IF(AND(G2="Technical Staff",D2="Kazakstan"),40,IF(AND(G2="Administrative staff",D2="Kazakstan"),32,IF(AND(G2="Manager",D2="Turkmenistan"),47,IF(AND(G2="Researcher/Teacher/Trainer",D2="Turkmenistan"),33,IF(AND(G2="Technical Staff",D2="Turkmenistan"),22,IF(AND(G2="Administrative staff",D2="Turkmenistan"),17,IF(AND(G2="Manager",D2="Tajikistan"),47,IF(AND(G2="Researcher/Teacher/Trainer",D2="Tajikistan"),33,IF(AND(G2="Technical Staff",D2="Tajikistan"),22,IF(AND(G2="Administrative staff",D2="Tajikistan"),17,))))))))))))))))))))))))</calculatedColumnFormula>
    </tableColumn>
    <tableColumn id="13" xr3:uid="{00000000-0010-0000-0400-00000D000000}" name="TOTAL CALCULATED" totalsRowFunction="sum" dataDxfId="105" totalsRowDxfId="0">
      <calculatedColumnFormula>Tabla3[[#This Row],[NUMBER OF DAYS]]*Tabla3[[#This Row],[MAX. UNIT COST PER DAY]]</calculatedColumnFormula>
    </tableColumn>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5000000}" name="Tabla2" displayName="Tabla2" ref="A1:O44" totalsRowCount="1" headerRowDxfId="104" dataDxfId="103" totalsRowDxfId="102">
  <autoFilter ref="A1:O43" xr:uid="{00000000-0009-0000-0100-000002000000}"/>
  <tableColumns count="15">
    <tableColumn id="1" xr3:uid="{00000000-0010-0000-0500-000001000000}" name="WP" totalsRowLabel="Total" dataDxfId="101" totalsRowDxfId="100"/>
    <tableColumn id="2" xr3:uid="{00000000-0010-0000-0500-000002000000}" name="P#" dataDxfId="99" totalsRowDxfId="98"/>
    <tableColumn id="3" xr3:uid="{00000000-0010-0000-0500-000003000000}" name="PARTNER" dataDxfId="97" totalsRowDxfId="96"/>
    <tableColumn id="4" xr3:uid="{00000000-0010-0000-0500-000004000000}" name="COUNTRY" dataDxfId="95" totalsRowDxfId="94"/>
    <tableColumn id="5" xr3:uid="{00000000-0010-0000-0500-000005000000}" name="REF." dataDxfId="93" totalsRowDxfId="92"/>
    <tableColumn id="6" xr3:uid="{00000000-0010-0000-0500-000006000000}" name="NAME" dataDxfId="91" totalsRowDxfId="90"/>
    <tableColumn id="7" xr3:uid="{00000000-0010-0000-0500-000007000000}" name="STAFF/STUDENT" dataDxfId="89" totalsRowDxfId="88"/>
    <tableColumn id="8" xr3:uid="{00000000-0010-0000-0500-000008000000}" name="CITY OF DEPARTURE" dataDxfId="87" totalsRowDxfId="86"/>
    <tableColumn id="9" xr3:uid="{00000000-0010-0000-0500-000009000000}" name="CITY OF DESTINATION" dataDxfId="85" totalsRowDxfId="84"/>
    <tableColumn id="10" xr3:uid="{00000000-0010-0000-0500-00000A000000}" name="DEPARTURE DATE" dataDxfId="83" totalsRowDxfId="82"/>
    <tableColumn id="11" xr3:uid="{00000000-0010-0000-0500-00000B000000}" name="RETURN DATE" dataDxfId="81" totalsRowDxfId="80"/>
    <tableColumn id="12" xr3:uid="{00000000-0010-0000-0500-00000C000000}" name="Nº OF DAYS" dataDxfId="79" totalsRowDxfId="78">
      <calculatedColumnFormula>Tabla2[[#This Row],[RETURN DATE]]-Tabla2[[#This Row],[DEPARTURE DATE]]+1</calculatedColumnFormula>
    </tableColumn>
    <tableColumn id="13" xr3:uid="{00000000-0010-0000-0500-00000D000000}" name="TRAVEL DISTANCE" dataDxfId="77" totalsRowDxfId="76"/>
    <tableColumn id="14" xr3:uid="{00000000-0010-0000-0500-00000E000000}" name="MAX. TRAVEL COSTS" totalsRowFunction="sum" dataDxfId="75" totalsRowDxfId="74" dataCellStyle="Moneda"/>
    <tableColumn id="15" xr3:uid="{00000000-0010-0000-0500-00000F000000}" name="MAX. COSTS OF STAY" totalsRowFunction="sum" dataDxfId="73" totalsRowDxfId="72" dataCellStyle="Moneda">
      <calculatedColumnFormula>Tabla2[[#This Row],[Nº OF DAYS]]*120</calculatedColumnFormula>
    </tableColumn>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Tabla4" displayName="Tabla4" ref="A1:N18" totalsRowCount="1" headerRowDxfId="71" dataDxfId="70" totalsRowDxfId="69">
  <autoFilter ref="A1:N17" xr:uid="{00000000-0009-0000-0100-000004000000}"/>
  <tableColumns count="14">
    <tableColumn id="1" xr3:uid="{00000000-0010-0000-0600-000001000000}" name="WORK PACKAGE" totalsRowLabel="Total" dataDxfId="68" totalsRowDxfId="67"/>
    <tableColumn id="2" xr3:uid="{00000000-0010-0000-0600-000002000000}" name="PARTNER NUMBER" dataDxfId="66" totalsRowDxfId="65"/>
    <tableColumn id="3" xr3:uid="{00000000-0010-0000-0600-000003000000}" name="NAME OF PARTNER" dataDxfId="64" totalsRowDxfId="63"/>
    <tableColumn id="4" xr3:uid="{00000000-0010-0000-0600-000004000000}" name="COUNTRY" dataDxfId="62" totalsRowDxfId="61"/>
    <tableColumn id="5" xr3:uid="{00000000-0010-0000-0600-000005000000}" name="SUPPORTING DOCUMENT" dataDxfId="60" totalsRowDxfId="59"/>
    <tableColumn id="13" xr3:uid="{9B145787-2386-45BD-8CAB-B93E7F85564E}" name="INVOICE DATE" dataDxfId="58" totalsRowDxfId="57"/>
    <tableColumn id="6" xr3:uid="{00000000-0010-0000-0600-000006000000}" name="NATURE, TYPE &amp; SPECIFICATIONS OF THE ITEM" dataDxfId="56" totalsRowDxfId="55"/>
    <tableColumn id="7" xr3:uid="{00000000-0010-0000-0600-000007000000}" name="PROVIDING COMPANY" dataDxfId="54" totalsRowDxfId="53"/>
    <tableColumn id="9" xr3:uid="{00000000-0010-0000-0600-000009000000}" name="AMOUNT (excluding VAT)" dataDxfId="52" totalsRowDxfId="51"/>
    <tableColumn id="14" xr3:uid="{45391DF8-8FE8-4E58-A4A6-4AF5A1CA6DAB}" name="VAT &amp; TAXES (only if charged to project)" dataDxfId="50" totalsRowDxfId="49"/>
    <tableColumn id="15" xr3:uid="{CD445134-80AF-4E6A-A865-A9EC98F3FDAD}" name="TOTAL AMOUNT" dataDxfId="48" totalsRowDxfId="47">
      <calculatedColumnFormula>I2+J2</calculatedColumnFormula>
    </tableColumn>
    <tableColumn id="10" xr3:uid="{00000000-0010-0000-0600-00000A000000}" name="CURRENCY" dataDxfId="46" totalsRowDxfId="45"/>
    <tableColumn id="11" xr3:uid="{00000000-0010-0000-0600-00000B000000}" name="EXCHANGE RATE" dataDxfId="44" totalsRowDxfId="43"/>
    <tableColumn id="12" xr3:uid="{00000000-0010-0000-0600-00000C000000}" name="AMOUNT CHARGED TO THE PROJECT" totalsRowFunction="sum" dataDxfId="42" totalsRowDxfId="41"/>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a47" displayName="Tabla47" ref="A1:L37" totalsRowCount="1" headerRowDxfId="40" dataDxfId="39" totalsRowDxfId="38">
  <autoFilter ref="A1:L36" xr:uid="{00000000-0009-0000-0100-000006000000}"/>
  <tableColumns count="12">
    <tableColumn id="1" xr3:uid="{00000000-0010-0000-0700-000001000000}" name="WORK PACKAGE" totalsRowLabel="Total" dataDxfId="37" totalsRowDxfId="36"/>
    <tableColumn id="2" xr3:uid="{00000000-0010-0000-0700-000002000000}" name="PARTNER NUMBER" dataDxfId="35" totalsRowDxfId="34"/>
    <tableColumn id="3" xr3:uid="{00000000-0010-0000-0700-000003000000}" name="NAME OF PARTNER" dataDxfId="33" totalsRowDxfId="32"/>
    <tableColumn id="4" xr3:uid="{00000000-0010-0000-0700-000004000000}" name="COUNTRY" dataDxfId="31" totalsRowDxfId="30"/>
    <tableColumn id="5" xr3:uid="{00000000-0010-0000-0700-000005000000}" name="SUPPORTING DOCUMENT" dataDxfId="29" totalsRowDxfId="28"/>
    <tableColumn id="6" xr3:uid="{00000000-0010-0000-0700-000006000000}" name="NATURE, TYPE &amp; SPECIFICATIONS OF THE ITEM" dataDxfId="27" totalsRowDxfId="26"/>
    <tableColumn id="7" xr3:uid="{00000000-0010-0000-0700-000007000000}" name="PROVIDING COMPANY" dataDxfId="25" totalsRowDxfId="24"/>
    <tableColumn id="8" xr3:uid="{00000000-0010-0000-0700-000008000000}" name="VAT &amp; TAXES" dataDxfId="23" totalsRowDxfId="22"/>
    <tableColumn id="9" xr3:uid="{00000000-0010-0000-0700-000009000000}" name="AMOUNT" dataDxfId="21" totalsRowDxfId="20"/>
    <tableColumn id="10" xr3:uid="{00000000-0010-0000-0700-00000A000000}" name="CURRENCY" dataDxfId="19" totalsRowDxfId="18"/>
    <tableColumn id="11" xr3:uid="{00000000-0010-0000-0700-00000B000000}" name="EXCHANGE RATE" dataDxfId="17" totalsRowDxfId="16"/>
    <tableColumn id="12" xr3:uid="{00000000-0010-0000-0700-00000C000000}" name="AMOUNT CHARGED TO THE PROJECT" totalsRowFunction="sum" dataDxfId="15" totalsRowDxfId="14"/>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7979"/>
  </sheetPr>
  <dimension ref="B1:U50"/>
  <sheetViews>
    <sheetView zoomScaleNormal="100" workbookViewId="0">
      <selection activeCell="K8" sqref="K8"/>
    </sheetView>
  </sheetViews>
  <sheetFormatPr baseColWidth="10" defaultColWidth="11.42578125" defaultRowHeight="15" x14ac:dyDescent="0.25"/>
  <cols>
    <col min="1" max="1" width="3.5703125" style="3" customWidth="1"/>
    <col min="2" max="2" width="4" style="6" customWidth="1"/>
    <col min="3" max="3" width="47.140625" style="3" bestFit="1" customWidth="1"/>
    <col min="4" max="4" width="14.7109375" style="3" customWidth="1"/>
    <col min="5" max="5" width="13.7109375" style="3" customWidth="1"/>
    <col min="6" max="6" width="15.85546875" style="3" bestFit="1" customWidth="1"/>
    <col min="7" max="7" width="11.28515625" style="3" customWidth="1"/>
    <col min="8" max="8" width="5.140625" style="3" customWidth="1"/>
    <col min="9" max="9" width="12.5703125" style="3" customWidth="1"/>
    <col min="10" max="10" width="12.140625" style="3" customWidth="1"/>
    <col min="11" max="11" width="13" style="3" bestFit="1" customWidth="1"/>
    <col min="12" max="12" width="8.42578125" style="3" customWidth="1"/>
    <col min="13" max="13" width="14.140625" style="3" bestFit="1" customWidth="1"/>
    <col min="14" max="14" width="8.42578125" style="3" customWidth="1"/>
    <col min="15" max="15" width="14.5703125" style="3" customWidth="1"/>
    <col min="16" max="16" width="8.42578125" style="3" customWidth="1"/>
    <col min="17" max="17" width="12.85546875" style="3" customWidth="1"/>
    <col min="18" max="18" width="8.42578125" style="3" customWidth="1"/>
    <col min="19" max="19" width="12.7109375" style="3" customWidth="1"/>
    <col min="20" max="20" width="8.42578125" style="3" customWidth="1"/>
    <col min="21" max="21" width="13.85546875" style="3" customWidth="1"/>
    <col min="22" max="16384" width="11.42578125" style="3"/>
  </cols>
  <sheetData>
    <row r="1" spans="2:21" ht="15.75" thickBot="1" x14ac:dyDescent="0.3"/>
    <row r="2" spans="2:21" x14ac:dyDescent="0.25">
      <c r="B2" s="193" t="s">
        <v>45</v>
      </c>
      <c r="C2" s="194"/>
      <c r="D2" s="195" t="s">
        <v>85</v>
      </c>
      <c r="E2" s="195"/>
      <c r="F2" s="196"/>
      <c r="H2" s="146"/>
      <c r="I2" s="127"/>
      <c r="J2" s="127"/>
      <c r="K2" s="190" t="s">
        <v>234</v>
      </c>
      <c r="L2" s="191"/>
      <c r="M2" s="191"/>
      <c r="N2" s="191"/>
      <c r="O2" s="191"/>
      <c r="P2" s="191"/>
      <c r="Q2" s="191"/>
      <c r="R2" s="191"/>
      <c r="S2" s="191"/>
      <c r="T2" s="191"/>
      <c r="U2" s="192"/>
    </row>
    <row r="3" spans="2:21" ht="15.75" thickBot="1" x14ac:dyDescent="0.3">
      <c r="B3" s="197" t="s">
        <v>0</v>
      </c>
      <c r="C3" s="198"/>
      <c r="D3" s="199" t="s">
        <v>86</v>
      </c>
      <c r="E3" s="199"/>
      <c r="F3" s="200"/>
      <c r="H3" s="138" t="s">
        <v>49</v>
      </c>
      <c r="I3" s="138" t="s">
        <v>67</v>
      </c>
      <c r="J3" s="138" t="s">
        <v>14</v>
      </c>
      <c r="K3" s="167" t="s">
        <v>1</v>
      </c>
      <c r="L3" s="171" t="s">
        <v>486</v>
      </c>
      <c r="M3" s="168" t="s">
        <v>2</v>
      </c>
      <c r="N3" s="176" t="s">
        <v>487</v>
      </c>
      <c r="O3" s="168" t="s">
        <v>3</v>
      </c>
      <c r="P3" s="176" t="s">
        <v>488</v>
      </c>
      <c r="Q3" s="168" t="s">
        <v>391</v>
      </c>
      <c r="R3" s="176" t="s">
        <v>489</v>
      </c>
      <c r="S3" s="168" t="s">
        <v>465</v>
      </c>
      <c r="T3" s="176" t="s">
        <v>490</v>
      </c>
      <c r="U3" s="169" t="s">
        <v>29</v>
      </c>
    </row>
    <row r="4" spans="2:21" ht="15.75" thickBot="1" x14ac:dyDescent="0.3">
      <c r="H4" s="38" t="s">
        <v>50</v>
      </c>
      <c r="I4" s="8" t="s">
        <v>497</v>
      </c>
      <c r="J4" s="38" t="s">
        <v>62</v>
      </c>
      <c r="K4" s="170">
        <f>SUMIF('Staff Costs'!B:B,H4,'Staff Costs'!N:N)</f>
        <v>24844</v>
      </c>
      <c r="L4" s="173">
        <f>Tabla52[[#This Row],[Staff Costs]]/K22</f>
        <v>0.32825526854726828</v>
      </c>
      <c r="M4" s="174">
        <f>SUMIF('Travel&amp;Costs of Stay'!B:B,H4,'Travel&amp;Costs of Stay'!N:N)</f>
        <v>275</v>
      </c>
      <c r="N4" s="177">
        <f t="shared" ref="N4:N17" si="0">M4/L22</f>
        <v>3.0403537866224434E-2</v>
      </c>
      <c r="O4" s="174">
        <f>SUMIF('Travel&amp;Costs of Stay'!B:B,H4,'Travel&amp;Costs of Stay'!O:O)</f>
        <v>360</v>
      </c>
      <c r="P4" s="177">
        <f>Tabla52[[#This Row],[Costs of Stay]]/M22</f>
        <v>4.3478260869565216E-2</v>
      </c>
      <c r="Q4" s="174">
        <f>SUMIF(Equipment!B:B,H4,Equipment!N:N)</f>
        <v>0</v>
      </c>
      <c r="R4" s="179"/>
      <c r="S4" s="174">
        <f>SUMIF(Subcontracting!B:B,H4,Subcontracting!L:L)</f>
        <v>0</v>
      </c>
      <c r="T4" s="180">
        <f>Tabla52[[#This Row],[Subcontrac.]]/O22</f>
        <v>0</v>
      </c>
      <c r="U4" s="183">
        <f>SUM(Tabla52[[#This Row],[Staff Costs]:[Subcontrac.]])</f>
        <v>25479.402137067282</v>
      </c>
    </row>
    <row r="5" spans="2:21" x14ac:dyDescent="0.25">
      <c r="B5" s="201" t="s">
        <v>11</v>
      </c>
      <c r="C5" s="202"/>
      <c r="D5" s="203"/>
      <c r="E5" s="11" t="s">
        <v>390</v>
      </c>
      <c r="F5" s="139" t="s">
        <v>479</v>
      </c>
      <c r="G5"/>
      <c r="H5" s="38" t="s">
        <v>51</v>
      </c>
      <c r="I5" s="8" t="s">
        <v>122</v>
      </c>
      <c r="J5" s="38" t="s">
        <v>62</v>
      </c>
      <c r="K5" s="170">
        <f>SUMIF('Staff Costs'!B:B,H5,'Staff Costs'!N:N)</f>
        <v>23010</v>
      </c>
      <c r="L5" s="173">
        <f>Tabla52[[#This Row],[Staff Costs]]/K23</f>
        <v>0.44736074657334501</v>
      </c>
      <c r="M5" s="174">
        <f>SUMIF('Travel&amp;Costs of Stay'!B:B,H5,'Travel&amp;Costs of Stay'!N:N)</f>
        <v>0</v>
      </c>
      <c r="N5" s="177">
        <f t="shared" si="0"/>
        <v>0</v>
      </c>
      <c r="O5" s="174">
        <f>SUMIF('Travel&amp;Costs of Stay'!B:B,H5,'Travel&amp;Costs of Stay'!O:O)</f>
        <v>0</v>
      </c>
      <c r="P5" s="177">
        <f>Tabla52[[#This Row],[Costs of Stay]]/M23</f>
        <v>0</v>
      </c>
      <c r="Q5" s="174">
        <f>SUMIF(Equipment!B:B,H5,Equipment!N:N)</f>
        <v>0</v>
      </c>
      <c r="R5" s="179"/>
      <c r="S5" s="174">
        <f>SUMIF(Subcontracting!B:B,H5,Subcontracting!L:L)</f>
        <v>0</v>
      </c>
      <c r="T5" s="180"/>
      <c r="U5" s="183">
        <f>SUM(Tabla52[[#This Row],[Staff Costs]:[Subcontrac.]])</f>
        <v>23010.447360746573</v>
      </c>
    </row>
    <row r="6" spans="2:21" x14ac:dyDescent="0.25">
      <c r="B6" s="142">
        <v>1</v>
      </c>
      <c r="C6" s="10" t="s">
        <v>1</v>
      </c>
      <c r="D6" s="7">
        <v>306847</v>
      </c>
      <c r="E6" s="125">
        <f>Tabla3[[#Totals],[TOTAL CALCULATED]]</f>
        <v>112198</v>
      </c>
      <c r="F6" s="140">
        <f t="shared" ref="F6:F11" si="1">E6/D6</f>
        <v>0.36564802654091455</v>
      </c>
      <c r="H6" s="38" t="s">
        <v>52</v>
      </c>
      <c r="I6" s="8" t="s">
        <v>123</v>
      </c>
      <c r="J6" s="38" t="s">
        <v>87</v>
      </c>
      <c r="K6" s="170">
        <f>SUMIF('Staff Costs'!B:B,H6,'Staff Costs'!N:N)</f>
        <v>5295</v>
      </c>
      <c r="L6" s="173">
        <f>Tabla52[[#This Row],[Staff Costs]]/K24</f>
        <v>0.12324845212047857</v>
      </c>
      <c r="M6" s="174">
        <f>SUMIF('Travel&amp;Costs of Stay'!B:B,H6,'Travel&amp;Costs of Stay'!N:N)</f>
        <v>0</v>
      </c>
      <c r="N6" s="177">
        <f t="shared" si="0"/>
        <v>0</v>
      </c>
      <c r="O6" s="174">
        <f>SUMIF('Travel&amp;Costs of Stay'!B:B,H6,'Travel&amp;Costs of Stay'!O:O)</f>
        <v>0</v>
      </c>
      <c r="P6" s="177">
        <f>Tabla52[[#This Row],[Costs of Stay]]/M24</f>
        <v>0</v>
      </c>
      <c r="Q6" s="174">
        <f>SUMIF(Equipment!B:B,H6,Equipment!N:N)</f>
        <v>0</v>
      </c>
      <c r="R6" s="179"/>
      <c r="S6" s="174">
        <f>SUMIF(Subcontracting!B:B,H6,Subcontracting!L:L)</f>
        <v>0</v>
      </c>
      <c r="T6" s="180"/>
      <c r="U6" s="183">
        <f>SUM(Tabla52[[#This Row],[Staff Costs]:[Subcontrac.]])</f>
        <v>5295.1232484521206</v>
      </c>
    </row>
    <row r="7" spans="2:21" x14ac:dyDescent="0.25">
      <c r="B7" s="142">
        <v>2</v>
      </c>
      <c r="C7" s="10" t="s">
        <v>2</v>
      </c>
      <c r="D7" s="7">
        <v>198150</v>
      </c>
      <c r="E7" s="125">
        <f>Tabla2[[#Totals],[MAX. TRAVEL COSTS]]</f>
        <v>635</v>
      </c>
      <c r="F7" s="140">
        <f t="shared" si="1"/>
        <v>3.2046429472621751E-3</v>
      </c>
      <c r="H7" s="38" t="s">
        <v>53</v>
      </c>
      <c r="I7" s="8" t="s">
        <v>498</v>
      </c>
      <c r="J7" s="38" t="s">
        <v>88</v>
      </c>
      <c r="K7" s="170">
        <f>SUMIF('Staff Costs'!B:B,H7,'Staff Costs'!N:N)</f>
        <v>33279</v>
      </c>
      <c r="L7" s="173">
        <f>Tabla52[[#This Row],[Staff Costs]]/K25</f>
        <v>0.52272049006518495</v>
      </c>
      <c r="M7" s="174">
        <f>SUMIF('Travel&amp;Costs of Stay'!B:B,H7,'Travel&amp;Costs of Stay'!N:N)</f>
        <v>0</v>
      </c>
      <c r="N7" s="177">
        <f t="shared" si="0"/>
        <v>0</v>
      </c>
      <c r="O7" s="174">
        <f>SUMIF('Travel&amp;Costs of Stay'!B:B,H7,'Travel&amp;Costs of Stay'!O:O)</f>
        <v>0</v>
      </c>
      <c r="P7" s="177">
        <f>Tabla52[[#This Row],[Costs of Stay]]/M25</f>
        <v>0</v>
      </c>
      <c r="Q7" s="174">
        <f>SUMIF(Equipment!B:B,H7,Equipment!N:N)</f>
        <v>0</v>
      </c>
      <c r="R7" s="179"/>
      <c r="S7" s="174">
        <f>SUMIF(Subcontracting!B:B,H7,Subcontracting!L:L)</f>
        <v>0</v>
      </c>
      <c r="T7" s="180"/>
      <c r="U7" s="183">
        <f>SUM(Tabla52[[#This Row],[Staff Costs]:[Subcontrac.]])</f>
        <v>33279.522720490066</v>
      </c>
    </row>
    <row r="8" spans="2:21" x14ac:dyDescent="0.25">
      <c r="B8" s="142">
        <v>3</v>
      </c>
      <c r="C8" s="10" t="s">
        <v>3</v>
      </c>
      <c r="D8" s="7">
        <v>239280</v>
      </c>
      <c r="E8" s="125">
        <f>Tabla2[[#Totals],[MAX. COSTS OF STAY]]</f>
        <v>840</v>
      </c>
      <c r="F8" s="140">
        <f t="shared" si="1"/>
        <v>3.5105315947843532E-3</v>
      </c>
      <c r="H8" s="38" t="s">
        <v>54</v>
      </c>
      <c r="I8" s="8" t="s">
        <v>453</v>
      </c>
      <c r="J8" s="38" t="s">
        <v>454</v>
      </c>
      <c r="K8" s="170">
        <f>SUMIF('Staff Costs'!B:B,H8,'Staff Costs'!N:N)</f>
        <v>6416</v>
      </c>
      <c r="L8" s="173">
        <f>Tabla52[[#This Row],[Staff Costs]]/K26</f>
        <v>0.39410319410319411</v>
      </c>
      <c r="M8" s="174">
        <f>SUMIF('Travel&amp;Costs of Stay'!B:B,H8,'Travel&amp;Costs of Stay'!N:N)</f>
        <v>0</v>
      </c>
      <c r="N8" s="177">
        <f t="shared" si="0"/>
        <v>0</v>
      </c>
      <c r="O8" s="174">
        <f>SUMIF('Travel&amp;Costs of Stay'!B:B,H8,'Travel&amp;Costs of Stay'!O:O)</f>
        <v>0</v>
      </c>
      <c r="P8" s="177">
        <f>Tabla52[[#This Row],[Costs of Stay]]/M26</f>
        <v>0</v>
      </c>
      <c r="Q8" s="182">
        <f>SUMIF(Equipment!B:B,H8,Equipment!N:N)</f>
        <v>3766.2405845862686</v>
      </c>
      <c r="R8" s="180">
        <f>Tabla52[[#This Row],[Equipment]]/N26</f>
        <v>0.25487179972837981</v>
      </c>
      <c r="S8" s="174">
        <f>SUMIF(Subcontracting!B:B,H8,Subcontracting!L:L)</f>
        <v>0</v>
      </c>
      <c r="T8" s="180">
        <f>Tabla52[[#This Row],[Subcontrac.]]/O26</f>
        <v>0</v>
      </c>
      <c r="U8" s="183">
        <f>SUM(Tabla52[[#This Row],[Staff Costs]:[Subcontrac.]])</f>
        <v>10182.8895595801</v>
      </c>
    </row>
    <row r="9" spans="2:21" x14ac:dyDescent="0.25">
      <c r="B9" s="142">
        <v>4</v>
      </c>
      <c r="C9" s="10" t="s">
        <v>4</v>
      </c>
      <c r="D9" s="7">
        <v>39777</v>
      </c>
      <c r="E9" s="125">
        <f>Tabla4[[#Totals],[AMOUNT CHARGED TO THE PROJECT]]</f>
        <v>19112.69118858768</v>
      </c>
      <c r="F9" s="140">
        <f t="shared" si="1"/>
        <v>0.48049604516649519</v>
      </c>
      <c r="H9" s="38" t="s">
        <v>55</v>
      </c>
      <c r="I9" s="8" t="s">
        <v>124</v>
      </c>
      <c r="J9" s="38" t="s">
        <v>90</v>
      </c>
      <c r="K9" s="170">
        <f>SUMIF('Staff Costs'!B:B,H9,'Staff Costs'!N:N)</f>
        <v>5556</v>
      </c>
      <c r="L9" s="173">
        <f>Tabla52[[#This Row],[Staff Costs]]/K27</f>
        <v>0.38067831449126416</v>
      </c>
      <c r="M9" s="174">
        <f>SUMIF('Travel&amp;Costs of Stay'!B:B,H9,'Travel&amp;Costs of Stay'!N:N)</f>
        <v>0</v>
      </c>
      <c r="N9" s="177">
        <f t="shared" si="0"/>
        <v>0</v>
      </c>
      <c r="O9" s="174">
        <f>SUMIF('Travel&amp;Costs of Stay'!B:B,H9,'Travel&amp;Costs of Stay'!O:O)</f>
        <v>0</v>
      </c>
      <c r="P9" s="177">
        <f>Tabla52[[#This Row],[Costs of Stay]]/M27</f>
        <v>0</v>
      </c>
      <c r="Q9" s="174">
        <f>SUMIF(Equipment!B:B,H9,Equipment!N:N)</f>
        <v>0</v>
      </c>
      <c r="R9" s="180"/>
      <c r="S9" s="182">
        <f>SUMIF(Subcontracting!B:B,H9,Subcontracting!L:L)</f>
        <v>785.66956521739144</v>
      </c>
      <c r="T9" s="180">
        <f>Tabla52[[#This Row],[Subcontrac.]]/O27</f>
        <v>0.14389552476509002</v>
      </c>
      <c r="U9" s="183">
        <f>SUM(Tabla52[[#This Row],[Staff Costs]:[Subcontrac.]])</f>
        <v>6342.0502435318822</v>
      </c>
    </row>
    <row r="10" spans="2:21" ht="15.75" thickBot="1" x14ac:dyDescent="0.3">
      <c r="B10" s="143">
        <v>5</v>
      </c>
      <c r="C10" s="13" t="s">
        <v>5</v>
      </c>
      <c r="D10" s="9">
        <v>22960</v>
      </c>
      <c r="E10" s="126">
        <f>Tabla47[[#Totals],[AMOUNT CHARGED TO THE PROJECT]]</f>
        <v>785.66956521739144</v>
      </c>
      <c r="F10" s="141">
        <f t="shared" si="1"/>
        <v>3.4219057718527499E-2</v>
      </c>
      <c r="G10"/>
      <c r="H10" s="38" t="s">
        <v>56</v>
      </c>
      <c r="I10" s="8" t="s">
        <v>127</v>
      </c>
      <c r="J10" s="38" t="s">
        <v>90</v>
      </c>
      <c r="K10" s="170">
        <f>SUMIF('Staff Costs'!B:B,H10,'Staff Costs'!N:N)</f>
        <v>1128</v>
      </c>
      <c r="L10" s="173">
        <f>Tabla52[[#This Row],[Staff Costs]]/K28</f>
        <v>0.20251346499102335</v>
      </c>
      <c r="M10" s="174">
        <f>SUMIF('Travel&amp;Costs of Stay'!B:B,H10,'Travel&amp;Costs of Stay'!N:N)</f>
        <v>0</v>
      </c>
      <c r="N10" s="177">
        <f t="shared" si="0"/>
        <v>0</v>
      </c>
      <c r="O10" s="174">
        <f>SUMIF('Travel&amp;Costs of Stay'!B:B,H10,'Travel&amp;Costs of Stay'!O:O)</f>
        <v>0</v>
      </c>
      <c r="P10" s="177">
        <f>Tabla52[[#This Row],[Costs of Stay]]/M28</f>
        <v>0</v>
      </c>
      <c r="Q10" s="182">
        <f>SUMIF(Equipment!B:B,H10,Equipment!N:N)</f>
        <v>4894.5</v>
      </c>
      <c r="R10" s="180">
        <f>Tabla52[[#This Row],[Equipment]]/N28</f>
        <v>0.97889999999999999</v>
      </c>
      <c r="S10" s="174">
        <f>SUMIF(Subcontracting!B:B,H10,Subcontracting!L:L)</f>
        <v>0</v>
      </c>
      <c r="T10" s="180">
        <f>Tabla52[[#This Row],[Subcontrac.]]/O28</f>
        <v>0</v>
      </c>
      <c r="U10" s="183">
        <f>SUM(Tabla52[[#This Row],[Staff Costs]:[Subcontrac.]])</f>
        <v>6023.6814134649912</v>
      </c>
    </row>
    <row r="11" spans="2:21" ht="15.75" thickBot="1" x14ac:dyDescent="0.3">
      <c r="B11" s="144" t="s">
        <v>6</v>
      </c>
      <c r="C11" s="12" t="s">
        <v>7</v>
      </c>
      <c r="D11" s="148">
        <f>SUM(D6:D10)</f>
        <v>807014</v>
      </c>
      <c r="E11" s="147">
        <f>SUM(E6:E10)</f>
        <v>133571.36075380509</v>
      </c>
      <c r="F11" s="124">
        <f t="shared" si="1"/>
        <v>0.16551306514360975</v>
      </c>
      <c r="G11" s="4"/>
      <c r="H11" s="38" t="s">
        <v>57</v>
      </c>
      <c r="I11" s="8" t="s">
        <v>125</v>
      </c>
      <c r="J11" s="38" t="s">
        <v>90</v>
      </c>
      <c r="K11" s="170">
        <f>SUMIF('Staff Costs'!B:B,H11,'Staff Costs'!N:N)</f>
        <v>1720</v>
      </c>
      <c r="L11" s="173">
        <f>Tabla52[[#This Row],[Staff Costs]]/K29</f>
        <v>0.30879712746858168</v>
      </c>
      <c r="M11" s="174">
        <f>SUMIF('Travel&amp;Costs of Stay'!B:B,H11,'Travel&amp;Costs of Stay'!N:N)</f>
        <v>0</v>
      </c>
      <c r="N11" s="177">
        <f t="shared" si="0"/>
        <v>0</v>
      </c>
      <c r="O11" s="174">
        <f>SUMIF('Travel&amp;Costs of Stay'!B:B,H11,'Travel&amp;Costs of Stay'!O:O)</f>
        <v>0</v>
      </c>
      <c r="P11" s="177">
        <f>Tabla52[[#This Row],[Costs of Stay]]/M29</f>
        <v>0</v>
      </c>
      <c r="Q11" s="182">
        <f>SUMIF(Equipment!B:B,H11,Equipment!N:N)</f>
        <v>4894.5</v>
      </c>
      <c r="R11" s="180">
        <f>Tabla52[[#This Row],[Equipment]]/N29</f>
        <v>0.97889999999999999</v>
      </c>
      <c r="S11" s="174">
        <f>SUMIF(Subcontracting!B:B,H11,Subcontracting!L:L)</f>
        <v>0</v>
      </c>
      <c r="T11" s="180">
        <f>Tabla52[[#This Row],[Subcontrac.]]/O29</f>
        <v>0</v>
      </c>
      <c r="U11" s="183">
        <f>SUM(Tabla52[[#This Row],[Staff Costs]:[Subcontrac.]])</f>
        <v>6615.7876971274691</v>
      </c>
    </row>
    <row r="12" spans="2:21" ht="15.75" thickBot="1" x14ac:dyDescent="0.3">
      <c r="B12" s="145" t="s">
        <v>8</v>
      </c>
      <c r="C12" s="17" t="s">
        <v>9</v>
      </c>
      <c r="D12" s="14"/>
      <c r="E12" s="2"/>
      <c r="F12" s="5"/>
      <c r="G12" s="2"/>
      <c r="H12" s="38" t="s">
        <v>58</v>
      </c>
      <c r="I12" s="8" t="s">
        <v>499</v>
      </c>
      <c r="J12" s="38" t="s">
        <v>454</v>
      </c>
      <c r="K12" s="170">
        <f>SUMIF('Staff Costs'!B:B,H12,'Staff Costs'!N:N)</f>
        <v>4705</v>
      </c>
      <c r="L12" s="173">
        <f>Tabla52[[#This Row],[Staff Costs]]/K30</f>
        <v>0.33227401129943501</v>
      </c>
      <c r="M12" s="174">
        <f>SUMIF('Travel&amp;Costs of Stay'!B:B,H12,'Travel&amp;Costs of Stay'!N:N)</f>
        <v>0</v>
      </c>
      <c r="N12" s="177">
        <f t="shared" si="0"/>
        <v>0</v>
      </c>
      <c r="O12" s="174">
        <f>SUMIF('Travel&amp;Costs of Stay'!B:B,H12,'Travel&amp;Costs of Stay'!O:O)</f>
        <v>0</v>
      </c>
      <c r="P12" s="177">
        <f>Tabla52[[#This Row],[Costs of Stay]]/M30</f>
        <v>0</v>
      </c>
      <c r="Q12" s="174">
        <f>SUMIF(Equipment!B:B,H12,Equipment!N:N)</f>
        <v>0</v>
      </c>
      <c r="R12" s="180">
        <f>Tabla52[[#This Row],[Equipment]]/N30</f>
        <v>0</v>
      </c>
      <c r="S12" s="174">
        <f>SUMIF(Subcontracting!B:B,H12,Subcontracting!L:L)</f>
        <v>0</v>
      </c>
      <c r="T12" s="180">
        <f>Tabla52[[#This Row],[Subcontrac.]]/O30</f>
        <v>0</v>
      </c>
      <c r="U12" s="183">
        <f>SUM(Tabla52[[#This Row],[Staff Costs]:[Subcontrac.]])</f>
        <v>4705.3322740112999</v>
      </c>
    </row>
    <row r="13" spans="2:21" ht="15.75" thickBot="1" x14ac:dyDescent="0.3">
      <c r="B13" s="43"/>
      <c r="C13" s="15" t="s">
        <v>10</v>
      </c>
      <c r="D13" s="16">
        <f>D11+D12</f>
        <v>807014</v>
      </c>
      <c r="E13" s="1"/>
      <c r="F13" s="5"/>
      <c r="G13" s="2"/>
      <c r="H13" s="38" t="s">
        <v>59</v>
      </c>
      <c r="I13" s="8" t="s">
        <v>128</v>
      </c>
      <c r="J13" s="38" t="s">
        <v>91</v>
      </c>
      <c r="K13" s="170">
        <f>SUMIF('Staff Costs'!B:B,H13,'Staff Costs'!N:N)</f>
        <v>2442</v>
      </c>
      <c r="L13" s="173">
        <f>Tabla52[[#This Row],[Staff Costs]]/K31</f>
        <v>0.37396630934150077</v>
      </c>
      <c r="M13" s="174">
        <f>SUMIF('Travel&amp;Costs of Stay'!B:B,H13,'Travel&amp;Costs of Stay'!N:N)</f>
        <v>0</v>
      </c>
      <c r="N13" s="177">
        <f t="shared" si="0"/>
        <v>0</v>
      </c>
      <c r="O13" s="174">
        <f>SUMIF('Travel&amp;Costs of Stay'!B:B,H13,'Travel&amp;Costs of Stay'!O:O)</f>
        <v>0</v>
      </c>
      <c r="P13" s="177">
        <f>Tabla52[[#This Row],[Costs of Stay]]/M31</f>
        <v>0</v>
      </c>
      <c r="Q13" s="174">
        <f>SUMIF(Equipment!B:B,H13,Equipment!N:N)</f>
        <v>0</v>
      </c>
      <c r="R13" s="180">
        <f>Tabla52[[#This Row],[Equipment]]/N31</f>
        <v>0</v>
      </c>
      <c r="S13" s="174">
        <f>SUMIF(Subcontracting!B:B,H13,Subcontracting!L:L)</f>
        <v>0</v>
      </c>
      <c r="T13" s="180">
        <f>Tabla52[[#This Row],[Subcontrac.]]/O31</f>
        <v>0</v>
      </c>
      <c r="U13" s="183">
        <f>SUM(Tabla52[[#This Row],[Staff Costs]:[Subcontrac.]])</f>
        <v>2442.3739663093415</v>
      </c>
    </row>
    <row r="14" spans="2:21" x14ac:dyDescent="0.25">
      <c r="H14" s="38" t="s">
        <v>60</v>
      </c>
      <c r="I14" s="8" t="s">
        <v>126</v>
      </c>
      <c r="J14" s="38" t="s">
        <v>91</v>
      </c>
      <c r="K14" s="170">
        <f>SUMIF('Staff Costs'!B:B,H14,'Staff Costs'!N:N)</f>
        <v>3521</v>
      </c>
      <c r="L14" s="173">
        <f>Tabla52[[#This Row],[Staff Costs]]/K32</f>
        <v>0.41668639053254436</v>
      </c>
      <c r="M14" s="174">
        <f>SUMIF('Travel&amp;Costs of Stay'!B:B,H14,'Travel&amp;Costs of Stay'!N:N)</f>
        <v>360</v>
      </c>
      <c r="N14" s="177">
        <f t="shared" si="0"/>
        <v>1.4906832298136646E-2</v>
      </c>
      <c r="O14" s="174">
        <f>SUMIF('Travel&amp;Costs of Stay'!B:B,H14,'Travel&amp;Costs of Stay'!O:O)</f>
        <v>480</v>
      </c>
      <c r="P14" s="177">
        <f>Tabla52[[#This Row],[Costs of Stay]]/M32</f>
        <v>1.4869888475836431E-2</v>
      </c>
      <c r="Q14" s="182">
        <f>SUMIF(Equipment!B:B,H14,Equipment!N:N)</f>
        <v>5557.4506040014112</v>
      </c>
      <c r="R14" s="181">
        <f>Tabla52[[#This Row],[Equipment]]/N32</f>
        <v>1.1114901208002823</v>
      </c>
      <c r="S14" s="174">
        <f>SUMIF(Subcontracting!B:B,H14,Subcontracting!L:L)</f>
        <v>0</v>
      </c>
      <c r="T14" s="180">
        <f>Tabla52[[#This Row],[Subcontrac.]]/O32</f>
        <v>0</v>
      </c>
      <c r="U14" s="183">
        <f>SUM(Tabla52[[#This Row],[Staff Costs]:[Subcontrac.]])</f>
        <v>9920.0085572335174</v>
      </c>
    </row>
    <row r="15" spans="2:21" x14ac:dyDescent="0.25">
      <c r="H15" s="38" t="s">
        <v>61</v>
      </c>
      <c r="I15" s="8" t="s">
        <v>110</v>
      </c>
      <c r="J15" s="38" t="s">
        <v>90</v>
      </c>
      <c r="K15" s="170">
        <f>SUMIF('Staff Costs'!B:B,H15,'Staff Costs'!N:N)</f>
        <v>282</v>
      </c>
      <c r="L15" s="173">
        <f>Tabla52[[#This Row],[Staff Costs]]/K33</f>
        <v>0.4</v>
      </c>
      <c r="M15" s="174">
        <f>SUMIF('Travel&amp;Costs of Stay'!B:B,H15,'Travel&amp;Costs of Stay'!N:N)</f>
        <v>0</v>
      </c>
      <c r="N15" s="177">
        <f t="shared" si="0"/>
        <v>0</v>
      </c>
      <c r="O15" s="174">
        <f>SUMIF('Travel&amp;Costs of Stay'!B:B,H15,'Travel&amp;Costs of Stay'!O:O)</f>
        <v>0</v>
      </c>
      <c r="P15" s="177">
        <f>Tabla52[[#This Row],[Costs of Stay]]/M33</f>
        <v>0</v>
      </c>
      <c r="Q15" s="174">
        <f>SUMIF(Equipment!B:B,H15,Equipment!N:N)</f>
        <v>0</v>
      </c>
      <c r="R15" s="179"/>
      <c r="S15" s="174">
        <f>SUMIF(Subcontracting!B:B,H15,Subcontracting!L:L)</f>
        <v>0</v>
      </c>
      <c r="T15" s="180"/>
      <c r="U15" s="183">
        <f>SUM(Tabla52[[#This Row],[Staff Costs]:[Subcontrac.]])</f>
        <v>282.39999999999998</v>
      </c>
    </row>
    <row r="16" spans="2:21" x14ac:dyDescent="0.25">
      <c r="B16" s="3"/>
      <c r="H16" s="38" t="s">
        <v>83</v>
      </c>
      <c r="I16" s="8" t="s">
        <v>111</v>
      </c>
      <c r="J16" s="38" t="s">
        <v>91</v>
      </c>
      <c r="K16" s="170">
        <f>SUMIF('Staff Costs'!B:B,H16,'Staff Costs'!N:N)</f>
        <v>0</v>
      </c>
      <c r="L16" s="173">
        <f>Tabla52[[#This Row],[Staff Costs]]/K34</f>
        <v>0</v>
      </c>
      <c r="M16" s="174">
        <f>SUMIF('Travel&amp;Costs of Stay'!B:B,H16,'Travel&amp;Costs of Stay'!N:N)</f>
        <v>0</v>
      </c>
      <c r="N16" s="177">
        <f t="shared" si="0"/>
        <v>0</v>
      </c>
      <c r="O16" s="174">
        <f>SUMIF('Travel&amp;Costs of Stay'!B:B,H16,'Travel&amp;Costs of Stay'!O:O)</f>
        <v>0</v>
      </c>
      <c r="P16" s="177">
        <f>Tabla52[[#This Row],[Costs of Stay]]/M34</f>
        <v>0</v>
      </c>
      <c r="Q16" s="174">
        <f>SUMIF(Equipment!B:B,H16,Equipment!N:N)</f>
        <v>0</v>
      </c>
      <c r="R16" s="179"/>
      <c r="S16" s="174">
        <f>SUMIF(Subcontracting!B:B,H16,Subcontracting!L:L)</f>
        <v>0</v>
      </c>
      <c r="T16" s="180"/>
      <c r="U16" s="183">
        <f>SUM(Tabla52[[#This Row],[Staff Costs]:[Subcontrac.]])</f>
        <v>0</v>
      </c>
    </row>
    <row r="17" spans="2:21" x14ac:dyDescent="0.25">
      <c r="B17" s="3"/>
      <c r="H17" s="38" t="s">
        <v>113</v>
      </c>
      <c r="I17" s="8" t="s">
        <v>112</v>
      </c>
      <c r="J17" s="38" t="s">
        <v>454</v>
      </c>
      <c r="K17" s="170">
        <f>SUMIF('Staff Costs'!B:B,H17,'Staff Costs'!N:N)</f>
        <v>0</v>
      </c>
      <c r="L17" s="173">
        <f>Tabla52[[#This Row],[Staff Costs]]/K35</f>
        <v>0</v>
      </c>
      <c r="M17" s="174">
        <f>SUMIF('Travel&amp;Costs of Stay'!B:B,H17,'Travel&amp;Costs of Stay'!N:N)</f>
        <v>0</v>
      </c>
      <c r="N17" s="177">
        <f t="shared" si="0"/>
        <v>0</v>
      </c>
      <c r="O17" s="174">
        <f>SUMIF('Travel&amp;Costs of Stay'!B:B,H17,'Travel&amp;Costs of Stay'!O:O)</f>
        <v>0</v>
      </c>
      <c r="P17" s="177">
        <f>Tabla52[[#This Row],[Costs of Stay]]/M35</f>
        <v>0</v>
      </c>
      <c r="Q17" s="174">
        <f>SUMIF(Equipment!B:B,H17,Equipment!N:N)</f>
        <v>0</v>
      </c>
      <c r="R17" s="179"/>
      <c r="S17" s="174">
        <f>SUMIF(Subcontracting!B:B,H17,Subcontracting!L:L)</f>
        <v>0</v>
      </c>
      <c r="T17" s="180"/>
      <c r="U17" s="183">
        <f>SUM(Tabla52[[#This Row],[Staff Costs]:[Subcontrac.]])</f>
        <v>0</v>
      </c>
    </row>
    <row r="18" spans="2:21" x14ac:dyDescent="0.25">
      <c r="B18" s="3"/>
      <c r="H18" s="40"/>
      <c r="I18" s="39"/>
      <c r="J18" s="40"/>
      <c r="K18" s="44">
        <f>SUBTOTAL(109,Tabla52[Staff Costs])</f>
        <v>112198</v>
      </c>
      <c r="L18" s="172">
        <f>Tabla52[[#Totals],[Staff Costs]]/K36</f>
        <v>0.36564802654091455</v>
      </c>
      <c r="M18" s="175">
        <f>SUBTOTAL(109,Tabla52[Travel Costs])</f>
        <v>635</v>
      </c>
      <c r="N18" s="178">
        <f>Tabla52[[#Totals],[Travel Costs]]/L36</f>
        <v>3.2046429472621751E-3</v>
      </c>
      <c r="O18" s="175">
        <f>SUBTOTAL(109,Tabla52[Costs of Stay])</f>
        <v>840</v>
      </c>
      <c r="P18" s="178">
        <f>Tabla52[[#Totals],[Costs of Stay]]/M36</f>
        <v>3.5105315947843532E-3</v>
      </c>
      <c r="Q18" s="175">
        <f>SUBTOTAL(109,Tabla52[Equipment])</f>
        <v>19112.69118858768</v>
      </c>
      <c r="R18" s="178">
        <f>Tabla52[[#Totals],[Equipment]]/N36</f>
        <v>0.48049604516649519</v>
      </c>
      <c r="S18" s="175">
        <f>SUBTOTAL(109,Tabla52[Subcontrac.])</f>
        <v>785.66956521739144</v>
      </c>
      <c r="T18" s="178">
        <f>Tabla52[[#Totals],[Subcontrac.]]/O36</f>
        <v>3.4219057718527499E-2</v>
      </c>
      <c r="U18" s="184">
        <f>SUM(Tabla52[Total])</f>
        <v>133579.01917801463</v>
      </c>
    </row>
    <row r="19" spans="2:21" x14ac:dyDescent="0.25">
      <c r="B19" s="3"/>
      <c r="H19" s="6"/>
    </row>
    <row r="20" spans="2:21" hidden="1" x14ac:dyDescent="0.25">
      <c r="B20" s="3"/>
      <c r="H20" s="149"/>
      <c r="I20" s="150"/>
      <c r="J20" s="150"/>
      <c r="K20" s="187" t="s">
        <v>11</v>
      </c>
      <c r="L20" s="188"/>
      <c r="M20" s="188"/>
      <c r="N20" s="188"/>
      <c r="O20" s="188"/>
      <c r="P20" s="189"/>
    </row>
    <row r="21" spans="2:21" hidden="1" x14ac:dyDescent="0.25">
      <c r="B21" s="3"/>
      <c r="H21" s="151" t="s">
        <v>49</v>
      </c>
      <c r="I21" s="151" t="s">
        <v>67</v>
      </c>
      <c r="J21" s="151" t="s">
        <v>14</v>
      </c>
      <c r="K21" s="151" t="s">
        <v>1</v>
      </c>
      <c r="L21" s="151" t="s">
        <v>2</v>
      </c>
      <c r="M21" s="151" t="s">
        <v>3</v>
      </c>
      <c r="N21" s="151" t="s">
        <v>391</v>
      </c>
      <c r="O21" s="151" t="s">
        <v>465</v>
      </c>
      <c r="P21" s="151" t="s">
        <v>29</v>
      </c>
    </row>
    <row r="22" spans="2:21" hidden="1" x14ac:dyDescent="0.25">
      <c r="B22" s="3"/>
      <c r="H22" s="38" t="s">
        <v>50</v>
      </c>
      <c r="I22" s="8" t="s">
        <v>92</v>
      </c>
      <c r="J22" s="38" t="s">
        <v>62</v>
      </c>
      <c r="K22" s="41">
        <v>75685</v>
      </c>
      <c r="L22" s="41">
        <v>9045</v>
      </c>
      <c r="M22" s="41">
        <v>8280</v>
      </c>
      <c r="N22" s="41" t="s">
        <v>130</v>
      </c>
      <c r="O22" s="41">
        <v>12500</v>
      </c>
      <c r="P22" s="41">
        <f>SUM(Tabla58[[#This Row],[Staff Costs]:[Subcontrac.]])</f>
        <v>105510</v>
      </c>
    </row>
    <row r="23" spans="2:21" hidden="1" x14ac:dyDescent="0.25">
      <c r="B23" s="3"/>
      <c r="H23" s="38" t="s">
        <v>51</v>
      </c>
      <c r="I23" s="8" t="s">
        <v>94</v>
      </c>
      <c r="J23" s="38" t="s">
        <v>62</v>
      </c>
      <c r="K23" s="41">
        <v>51435</v>
      </c>
      <c r="L23" s="41">
        <v>8770</v>
      </c>
      <c r="M23" s="41">
        <v>7920</v>
      </c>
      <c r="N23" s="41" t="s">
        <v>130</v>
      </c>
      <c r="O23" s="41" t="s">
        <v>130</v>
      </c>
      <c r="P23" s="41">
        <f>SUM(Tabla58[[#This Row],[Staff Costs]:[Subcontrac.]])</f>
        <v>68125</v>
      </c>
    </row>
    <row r="24" spans="2:21" hidden="1" x14ac:dyDescent="0.25">
      <c r="B24" s="3"/>
      <c r="H24" s="38" t="s">
        <v>52</v>
      </c>
      <c r="I24" s="8" t="s">
        <v>95</v>
      </c>
      <c r="J24" s="38" t="s">
        <v>87</v>
      </c>
      <c r="K24" s="41">
        <v>42962</v>
      </c>
      <c r="L24" s="41">
        <v>8495</v>
      </c>
      <c r="M24" s="41">
        <v>7800</v>
      </c>
      <c r="N24" s="41" t="s">
        <v>130</v>
      </c>
      <c r="O24" s="41" t="s">
        <v>130</v>
      </c>
      <c r="P24" s="41">
        <f>SUM(Tabla58[[#This Row],[Staff Costs]:[Subcontrac.]])</f>
        <v>59257</v>
      </c>
    </row>
    <row r="25" spans="2:21" hidden="1" x14ac:dyDescent="0.25">
      <c r="B25" s="3"/>
      <c r="H25" s="38" t="s">
        <v>53</v>
      </c>
      <c r="I25" s="8" t="s">
        <v>97</v>
      </c>
      <c r="J25" s="38" t="s">
        <v>88</v>
      </c>
      <c r="K25" s="41">
        <v>63665</v>
      </c>
      <c r="L25" s="41">
        <v>8770</v>
      </c>
      <c r="M25" s="41">
        <v>8160</v>
      </c>
      <c r="N25" s="41" t="s">
        <v>130</v>
      </c>
      <c r="O25" s="41" t="s">
        <v>130</v>
      </c>
      <c r="P25" s="41">
        <f>SUM(Tabla58[[#This Row],[Staff Costs]:[Subcontrac.]])</f>
        <v>80595</v>
      </c>
    </row>
    <row r="26" spans="2:21" hidden="1" x14ac:dyDescent="0.25">
      <c r="B26" s="3"/>
      <c r="H26" s="38" t="s">
        <v>54</v>
      </c>
      <c r="I26" s="8" t="s">
        <v>99</v>
      </c>
      <c r="J26" s="38" t="s">
        <v>454</v>
      </c>
      <c r="K26" s="41">
        <v>16280</v>
      </c>
      <c r="L26" s="41">
        <v>24340</v>
      </c>
      <c r="M26" s="41">
        <v>32520</v>
      </c>
      <c r="N26" s="41">
        <v>14777</v>
      </c>
      <c r="O26" s="41">
        <v>1000</v>
      </c>
      <c r="P26" s="41">
        <f>SUM(Tabla58[[#This Row],[Staff Costs]:[Subcontrac.]])</f>
        <v>88917</v>
      </c>
    </row>
    <row r="27" spans="2:21" hidden="1" x14ac:dyDescent="0.25">
      <c r="B27" s="3"/>
      <c r="H27" s="38" t="s">
        <v>55</v>
      </c>
      <c r="I27" s="8" t="s">
        <v>101</v>
      </c>
      <c r="J27" s="38" t="s">
        <v>90</v>
      </c>
      <c r="K27" s="41">
        <v>14595</v>
      </c>
      <c r="L27" s="41">
        <v>6570</v>
      </c>
      <c r="M27" s="41">
        <v>5040</v>
      </c>
      <c r="N27" s="41" t="s">
        <v>130</v>
      </c>
      <c r="O27" s="41">
        <v>5460</v>
      </c>
      <c r="P27" s="41">
        <f>SUM(Tabla58[[#This Row],[Staff Costs]:[Subcontrac.]])</f>
        <v>31665</v>
      </c>
    </row>
    <row r="28" spans="2:21" hidden="1" x14ac:dyDescent="0.25">
      <c r="B28" s="3"/>
      <c r="H28" s="38" t="s">
        <v>56</v>
      </c>
      <c r="I28" s="8" t="s">
        <v>103</v>
      </c>
      <c r="J28" s="38" t="s">
        <v>90</v>
      </c>
      <c r="K28" s="41">
        <v>5570</v>
      </c>
      <c r="L28" s="41">
        <v>23790</v>
      </c>
      <c r="M28" s="41">
        <v>31800</v>
      </c>
      <c r="N28" s="41">
        <v>5000</v>
      </c>
      <c r="O28" s="41">
        <v>500</v>
      </c>
      <c r="P28" s="41">
        <f>SUM(Tabla58[[#This Row],[Staff Costs]:[Subcontrac.]])</f>
        <v>66660</v>
      </c>
    </row>
    <row r="29" spans="2:21" hidden="1" x14ac:dyDescent="0.25">
      <c r="B29" s="3"/>
      <c r="H29" s="38" t="s">
        <v>57</v>
      </c>
      <c r="I29" s="8" t="s">
        <v>104</v>
      </c>
      <c r="J29" s="38" t="s">
        <v>90</v>
      </c>
      <c r="K29" s="41">
        <v>5570</v>
      </c>
      <c r="L29" s="41">
        <v>23790</v>
      </c>
      <c r="M29" s="41">
        <v>31800</v>
      </c>
      <c r="N29" s="41">
        <v>5000</v>
      </c>
      <c r="O29" s="41">
        <v>500</v>
      </c>
      <c r="P29" s="41">
        <f>SUM(Tabla58[[#This Row],[Staff Costs]:[Subcontrac.]])</f>
        <v>66660</v>
      </c>
    </row>
    <row r="30" spans="2:21" hidden="1" x14ac:dyDescent="0.25">
      <c r="B30" s="3"/>
      <c r="H30" s="38" t="s">
        <v>58</v>
      </c>
      <c r="I30" s="8" t="s">
        <v>105</v>
      </c>
      <c r="J30" s="38" t="s">
        <v>454</v>
      </c>
      <c r="K30" s="41">
        <v>14160</v>
      </c>
      <c r="L30" s="41">
        <v>24340</v>
      </c>
      <c r="M30" s="41">
        <v>32520</v>
      </c>
      <c r="N30" s="41">
        <v>5000</v>
      </c>
      <c r="O30" s="41">
        <v>1000</v>
      </c>
      <c r="P30" s="41">
        <f>SUM(Tabla58[[#This Row],[Staff Costs]:[Subcontrac.]])</f>
        <v>77020</v>
      </c>
    </row>
    <row r="31" spans="2:21" hidden="1" x14ac:dyDescent="0.25">
      <c r="B31" s="3"/>
      <c r="H31" s="38" t="s">
        <v>59</v>
      </c>
      <c r="I31" s="8" t="s">
        <v>107</v>
      </c>
      <c r="J31" s="38" t="s">
        <v>91</v>
      </c>
      <c r="K31" s="41">
        <v>6530</v>
      </c>
      <c r="L31" s="41">
        <v>23790</v>
      </c>
      <c r="M31" s="41">
        <v>31800</v>
      </c>
      <c r="N31" s="41">
        <v>5000</v>
      </c>
      <c r="O31" s="41">
        <v>1000</v>
      </c>
      <c r="P31" s="41">
        <f>SUM(Tabla58[[#This Row],[Staff Costs]:[Subcontrac.]])</f>
        <v>68120</v>
      </c>
    </row>
    <row r="32" spans="2:21" hidden="1" x14ac:dyDescent="0.25">
      <c r="B32" s="3"/>
      <c r="H32" s="38" t="s">
        <v>60</v>
      </c>
      <c r="I32" s="8" t="s">
        <v>109</v>
      </c>
      <c r="J32" s="38" t="s">
        <v>91</v>
      </c>
      <c r="K32" s="41">
        <v>8450</v>
      </c>
      <c r="L32" s="41">
        <v>24150</v>
      </c>
      <c r="M32" s="41">
        <v>32280</v>
      </c>
      <c r="N32" s="41">
        <v>5000</v>
      </c>
      <c r="O32" s="41">
        <v>1000</v>
      </c>
      <c r="P32" s="41">
        <f>SUM(Tabla58[[#This Row],[Staff Costs]:[Subcontrac.]])</f>
        <v>70880</v>
      </c>
    </row>
    <row r="33" spans="2:16" hidden="1" x14ac:dyDescent="0.25">
      <c r="B33" s="3"/>
      <c r="H33" s="38" t="s">
        <v>61</v>
      </c>
      <c r="I33" s="8" t="s">
        <v>110</v>
      </c>
      <c r="J33" s="38" t="s">
        <v>90</v>
      </c>
      <c r="K33" s="41">
        <v>705</v>
      </c>
      <c r="L33" s="41">
        <v>4100</v>
      </c>
      <c r="M33" s="41">
        <v>3120</v>
      </c>
      <c r="N33" s="41" t="s">
        <v>130</v>
      </c>
      <c r="O33" s="41" t="s">
        <v>130</v>
      </c>
      <c r="P33" s="41">
        <f>SUM(Tabla58[[#This Row],[Staff Costs]:[Subcontrac.]])</f>
        <v>7925</v>
      </c>
    </row>
    <row r="34" spans="2:16" hidden="1" x14ac:dyDescent="0.25">
      <c r="B34" s="3"/>
      <c r="H34" s="38" t="s">
        <v>83</v>
      </c>
      <c r="I34" s="8" t="s">
        <v>111</v>
      </c>
      <c r="J34" s="38" t="s">
        <v>91</v>
      </c>
      <c r="K34" s="41">
        <v>470</v>
      </c>
      <c r="L34" s="41">
        <v>4100</v>
      </c>
      <c r="M34" s="41">
        <v>3120</v>
      </c>
      <c r="N34" s="41" t="s">
        <v>130</v>
      </c>
      <c r="O34" s="41" t="s">
        <v>130</v>
      </c>
      <c r="P34" s="41">
        <f>SUM(Tabla58[[#This Row],[Staff Costs]:[Subcontrac.]])</f>
        <v>7690</v>
      </c>
    </row>
    <row r="35" spans="2:16" hidden="1" x14ac:dyDescent="0.25">
      <c r="B35" s="3"/>
      <c r="H35" s="38" t="s">
        <v>113</v>
      </c>
      <c r="I35" s="8" t="s">
        <v>112</v>
      </c>
      <c r="J35" s="38" t="s">
        <v>454</v>
      </c>
      <c r="K35" s="41">
        <v>770</v>
      </c>
      <c r="L35" s="41">
        <v>4100</v>
      </c>
      <c r="M35" s="41">
        <v>3120</v>
      </c>
      <c r="N35" s="41" t="s">
        <v>130</v>
      </c>
      <c r="O35" s="41" t="s">
        <v>130</v>
      </c>
      <c r="P35" s="41">
        <f>SUM(Tabla58[[#This Row],[Staff Costs]:[Subcontrac.]])</f>
        <v>7990</v>
      </c>
    </row>
    <row r="36" spans="2:16" hidden="1" x14ac:dyDescent="0.25">
      <c r="B36" s="3"/>
      <c r="H36" s="40"/>
      <c r="I36" s="39"/>
      <c r="J36" s="40"/>
      <c r="K36" s="42" t="s">
        <v>491</v>
      </c>
      <c r="L36" s="42" t="s">
        <v>492</v>
      </c>
      <c r="M36" s="42" t="s">
        <v>493</v>
      </c>
      <c r="N36" s="42" t="s">
        <v>494</v>
      </c>
      <c r="O36" s="42" t="s">
        <v>495</v>
      </c>
      <c r="P36" s="42" t="s">
        <v>496</v>
      </c>
    </row>
    <row r="37" spans="2:16" hidden="1" x14ac:dyDescent="0.25">
      <c r="B37" s="3"/>
    </row>
    <row r="38" spans="2:16" x14ac:dyDescent="0.25">
      <c r="B38" s="3"/>
    </row>
    <row r="39" spans="2:16" x14ac:dyDescent="0.25">
      <c r="B39" s="3"/>
    </row>
    <row r="40" spans="2:16" x14ac:dyDescent="0.25">
      <c r="B40" s="3"/>
    </row>
    <row r="41" spans="2:16" x14ac:dyDescent="0.25">
      <c r="B41" s="3"/>
    </row>
    <row r="42" spans="2:16" x14ac:dyDescent="0.25">
      <c r="B42" s="3"/>
    </row>
    <row r="43" spans="2:16" x14ac:dyDescent="0.25">
      <c r="B43" s="3"/>
    </row>
    <row r="44" spans="2:16" x14ac:dyDescent="0.25">
      <c r="B44" s="3"/>
    </row>
    <row r="45" spans="2:16" x14ac:dyDescent="0.25">
      <c r="B45" s="3"/>
    </row>
    <row r="46" spans="2:16" x14ac:dyDescent="0.25">
      <c r="B46" s="3"/>
    </row>
    <row r="47" spans="2:16" x14ac:dyDescent="0.25">
      <c r="B47" s="3"/>
    </row>
    <row r="48" spans="2:16" x14ac:dyDescent="0.25">
      <c r="B48" s="3"/>
    </row>
    <row r="49" spans="2:2" x14ac:dyDescent="0.25">
      <c r="B49" s="3"/>
    </row>
    <row r="50" spans="2:2" x14ac:dyDescent="0.25">
      <c r="B50" s="3"/>
    </row>
  </sheetData>
  <mergeCells count="7">
    <mergeCell ref="K20:P20"/>
    <mergeCell ref="K2:U2"/>
    <mergeCell ref="B2:C2"/>
    <mergeCell ref="D2:F2"/>
    <mergeCell ref="B3:C3"/>
    <mergeCell ref="D3:F3"/>
    <mergeCell ref="B5:D5"/>
  </mergeCells>
  <conditionalFormatting sqref="F12">
    <cfRule type="colorScale" priority="11">
      <colorScale>
        <cfvo type="min"/>
        <cfvo type="max"/>
        <color rgb="FFF8696B"/>
        <color rgb="FFFCFCFF"/>
      </colorScale>
    </cfRule>
  </conditionalFormatting>
  <conditionalFormatting sqref="F6:F9">
    <cfRule type="cellIs" dxfId="175" priority="8" operator="greaterThan">
      <formula>40</formula>
    </cfRule>
  </conditionalFormatting>
  <conditionalFormatting sqref="F10">
    <cfRule type="cellIs" dxfId="174" priority="6" operator="greaterThan">
      <formula>10</formula>
    </cfRule>
  </conditionalFormatting>
  <conditionalFormatting sqref="L4:L17 N4:N17 P4:P17 R4:R17 T4:T17">
    <cfRule type="dataBar" priority="1">
      <dataBar>
        <cfvo type="num" val="0"/>
        <cfvo type="num" val="1"/>
        <color theme="8"/>
      </dataBar>
      <extLst>
        <ext xmlns:x14="http://schemas.microsoft.com/office/spreadsheetml/2009/9/main" uri="{B025F937-C7B1-47D3-B67F-A62EFF666E3E}">
          <x14:id>{798F37F1-8005-476E-8592-C2DFA22E78DF}</x14:id>
        </ext>
      </extLst>
    </cfRule>
  </conditionalFormatting>
  <pageMargins left="0.7" right="0.7" top="0.75" bottom="0.75" header="0.3" footer="0.3"/>
  <pageSetup paperSize="9" orientation="portrait" r:id="rId1"/>
  <tableParts count="2">
    <tablePart r:id="rId2"/>
    <tablePart r:id="rId3"/>
  </tableParts>
  <extLst>
    <ext xmlns:x14="http://schemas.microsoft.com/office/spreadsheetml/2009/9/main" uri="{78C0D931-6437-407d-A8EE-F0AAD7539E65}">
      <x14:conditionalFormattings>
        <x14:conditionalFormatting xmlns:xm="http://schemas.microsoft.com/office/excel/2006/main">
          <x14:cfRule type="dataBar" id="{798F37F1-8005-476E-8592-C2DFA22E78DF}">
            <x14:dataBar minLength="0" maxLength="100" gradient="0">
              <x14:cfvo type="num">
                <xm:f>0</xm:f>
              </x14:cfvo>
              <x14:cfvo type="num">
                <xm:f>1</xm:f>
              </x14:cfvo>
              <x14:negativeFillColor rgb="FFFF0000"/>
              <x14:axisColor rgb="FF000000"/>
            </x14:dataBar>
          </x14:cfRule>
          <xm:sqref>L4:L17 N4:N17 P4:P17 R4:R17 T4:T17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910"/>
  <sheetViews>
    <sheetView tabSelected="1" topLeftCell="A43" zoomScale="90" zoomScaleNormal="90" workbookViewId="0">
      <selection activeCell="F64" sqref="F64"/>
    </sheetView>
  </sheetViews>
  <sheetFormatPr baseColWidth="10" defaultColWidth="11.42578125" defaultRowHeight="15" x14ac:dyDescent="0.25"/>
  <cols>
    <col min="1" max="1" width="17.42578125" style="27" customWidth="1"/>
    <col min="2" max="2" width="11.42578125" style="27" customWidth="1"/>
    <col min="3" max="3" width="10.42578125" style="27" customWidth="1"/>
    <col min="4" max="4" width="11.42578125" style="27" customWidth="1"/>
    <col min="5" max="5" width="13.5703125" style="55" customWidth="1"/>
    <col min="6" max="6" width="25.42578125" style="27" customWidth="1"/>
    <col min="7" max="7" width="18.140625" style="27" customWidth="1"/>
    <col min="8" max="8" width="9.28515625" style="27" customWidth="1"/>
    <col min="9" max="9" width="56.140625" style="27" customWidth="1"/>
    <col min="10" max="11" width="11.42578125" style="55"/>
    <col min="12" max="12" width="9.140625" style="27" customWidth="1"/>
    <col min="13" max="13" width="15.85546875" style="79" customWidth="1"/>
    <col min="14" max="14" width="12.5703125" style="79" customWidth="1"/>
    <col min="34" max="16384" width="11.42578125" style="27"/>
  </cols>
  <sheetData>
    <row r="1" spans="1:33" ht="24" x14ac:dyDescent="0.25">
      <c r="A1" s="68" t="s">
        <v>15</v>
      </c>
      <c r="B1" s="68" t="s">
        <v>16</v>
      </c>
      <c r="C1" s="68" t="s">
        <v>17</v>
      </c>
      <c r="D1" s="68" t="s">
        <v>18</v>
      </c>
      <c r="E1" s="68" t="s">
        <v>22</v>
      </c>
      <c r="F1" s="68" t="s">
        <v>30</v>
      </c>
      <c r="G1" s="68" t="s">
        <v>31</v>
      </c>
      <c r="H1" s="68" t="s">
        <v>213</v>
      </c>
      <c r="I1" s="68" t="s">
        <v>32</v>
      </c>
      <c r="J1" s="68" t="s">
        <v>33</v>
      </c>
      <c r="K1" s="68" t="s">
        <v>34</v>
      </c>
      <c r="L1" s="68" t="s">
        <v>35</v>
      </c>
      <c r="M1" s="78" t="s">
        <v>36</v>
      </c>
      <c r="N1" s="78" t="s">
        <v>37</v>
      </c>
    </row>
    <row r="2" spans="1:33" x14ac:dyDescent="0.25">
      <c r="A2" s="27" t="s">
        <v>70</v>
      </c>
      <c r="B2" s="27" t="s">
        <v>50</v>
      </c>
      <c r="C2" s="27" t="s">
        <v>92</v>
      </c>
      <c r="D2" s="55" t="s">
        <v>62</v>
      </c>
      <c r="E2" s="55" t="s">
        <v>398</v>
      </c>
      <c r="F2" s="27" t="s">
        <v>407</v>
      </c>
      <c r="G2" s="27" t="s">
        <v>235</v>
      </c>
      <c r="H2" s="27" t="s">
        <v>214</v>
      </c>
      <c r="I2" s="27" t="s">
        <v>410</v>
      </c>
      <c r="J2" s="58">
        <v>43845</v>
      </c>
      <c r="K2" s="58">
        <v>44026</v>
      </c>
      <c r="L2" s="27">
        <v>7</v>
      </c>
      <c r="M2" s="79">
        <f t="shared" ref="M2:M22" si="0">IF(AND(G2="Manager",D2="Spain"),164,IF(AND(G2="Researcher/Teacher/Trainer",D2="Spain"),137,IF(AND(G2="Technical Staff",D2="Spain"),102,IF(AND(G2="Administrative staff",D2="Spain"),78,IF(AND(G2="Manager",D2="Slovenia"),164,IF(AND(G2="Researcher/Teacher/Trainer",D2="Slovenia"),137,IF(AND(G2="Technical Staff",D2="Slovenia"),102,IF(AND(G2="Administrative staff",D2="Slovenia"),78,IF(AND(G2="Manager",D2="Italy"),280,IF(AND(G2="Researcher/Teacher/Trainer",D2="Italy"),214,IF(AND(G2="Technical Staff",D2="Italy"),162,IF(AND(G2="Administrative staff",D2="Italy"),131,IF(AND(G2="Manager",D2="Kazakhstan"),77,IF(AND(G2="Researcher/Teacher/Trainer",D2="Kazakhstan"),57,IF(AND(G2="Technical Staff",D2="Kazakhstan"),40,IF(AND(G2="Administrative staff",D2="Kazakhstan"),32,IF(AND(G2="Manager",D2="Turkmenistan"),47,IF(AND(G2="Researcher/Teacher/Trainer",D2="Turkmenistan"),33,IF(AND(G2="Technical Staff",D2="Turkmenistan"),22,IF(AND(G2="Administrative staff",D2="Turkmenistan"),17,IF(AND(G2="Manager",D2="Tajikistan"),47,IF(AND(G2="Researcher/Teacher/Trainer",D2="Tajikistan"),33,IF(AND(G2="Technical Staff",D2="Tajikistan"),22,IF(AND(G2="Administrative staff",D2="Tajikistan"),17,))))))))))))))))))))))))</f>
        <v>78</v>
      </c>
      <c r="N2" s="79">
        <f>Tabla3[[#This Row],[NUMBER OF DAYS]]*Tabla3[[#This Row],[MAX. UNIT COST PER DAY]]</f>
        <v>546</v>
      </c>
    </row>
    <row r="3" spans="1:33" x14ac:dyDescent="0.25">
      <c r="A3" s="115" t="s">
        <v>23</v>
      </c>
      <c r="B3" s="27" t="s">
        <v>50</v>
      </c>
      <c r="C3" s="27" t="s">
        <v>92</v>
      </c>
      <c r="D3" s="55" t="s">
        <v>62</v>
      </c>
      <c r="E3" s="117" t="s">
        <v>399</v>
      </c>
      <c r="F3" s="116" t="s">
        <v>407</v>
      </c>
      <c r="G3" s="116" t="s">
        <v>46</v>
      </c>
      <c r="H3" s="27" t="s">
        <v>215</v>
      </c>
      <c r="I3" s="116" t="s">
        <v>411</v>
      </c>
      <c r="J3" s="58">
        <v>43845</v>
      </c>
      <c r="K3" s="58">
        <v>44026</v>
      </c>
      <c r="L3" s="116">
        <v>6</v>
      </c>
      <c r="M3" s="79">
        <f t="shared" si="0"/>
        <v>164</v>
      </c>
      <c r="N3" s="118">
        <f>Tabla3[[#This Row],[NUMBER OF DAYS]]*Tabla3[[#This Row],[MAX. UNIT COST PER DAY]]</f>
        <v>984</v>
      </c>
      <c r="O3" s="123"/>
      <c r="P3" s="123"/>
      <c r="Q3" s="123"/>
      <c r="R3" s="123"/>
      <c r="S3" s="123"/>
      <c r="T3" s="123"/>
      <c r="U3" s="123"/>
      <c r="V3" s="123"/>
      <c r="W3" s="123"/>
      <c r="X3" s="123"/>
      <c r="Y3" s="123"/>
      <c r="Z3" s="123"/>
      <c r="AA3" s="123"/>
      <c r="AB3" s="123"/>
      <c r="AC3" s="123"/>
      <c r="AD3" s="123"/>
      <c r="AE3" s="123"/>
      <c r="AF3" s="123"/>
      <c r="AG3" s="123"/>
    </row>
    <row r="4" spans="1:33" x14ac:dyDescent="0.25">
      <c r="A4" s="27" t="s">
        <v>70</v>
      </c>
      <c r="B4" s="27" t="s">
        <v>50</v>
      </c>
      <c r="C4" s="27" t="s">
        <v>92</v>
      </c>
      <c r="D4" s="55" t="s">
        <v>62</v>
      </c>
      <c r="E4" s="117" t="s">
        <v>400</v>
      </c>
      <c r="F4" s="116" t="s">
        <v>408</v>
      </c>
      <c r="G4" s="116" t="s">
        <v>235</v>
      </c>
      <c r="H4" s="27" t="s">
        <v>214</v>
      </c>
      <c r="I4" s="116" t="s">
        <v>412</v>
      </c>
      <c r="J4" s="58">
        <v>43845</v>
      </c>
      <c r="K4" s="58">
        <v>44026</v>
      </c>
      <c r="L4" s="116">
        <v>10</v>
      </c>
      <c r="M4" s="79">
        <f t="shared" si="0"/>
        <v>78</v>
      </c>
      <c r="N4" s="118">
        <f>Tabla3[[#This Row],[NUMBER OF DAYS]]*Tabla3[[#This Row],[MAX. UNIT COST PER DAY]]</f>
        <v>780</v>
      </c>
      <c r="O4" s="123"/>
      <c r="P4" s="123"/>
      <c r="Q4" s="123"/>
      <c r="R4" s="123"/>
      <c r="S4" s="123"/>
      <c r="T4" s="123"/>
      <c r="U4" s="123"/>
      <c r="V4" s="123"/>
      <c r="W4" s="123"/>
      <c r="X4" s="123"/>
      <c r="Y4" s="123"/>
      <c r="Z4" s="123"/>
      <c r="AA4" s="123"/>
      <c r="AB4" s="123"/>
      <c r="AC4" s="123"/>
      <c r="AD4" s="123"/>
      <c r="AE4" s="123"/>
      <c r="AF4" s="123"/>
      <c r="AG4" s="123"/>
    </row>
    <row r="5" spans="1:33" x14ac:dyDescent="0.25">
      <c r="A5" s="115" t="s">
        <v>68</v>
      </c>
      <c r="B5" s="27" t="s">
        <v>50</v>
      </c>
      <c r="C5" s="27" t="s">
        <v>92</v>
      </c>
      <c r="D5" s="55" t="s">
        <v>62</v>
      </c>
      <c r="E5" s="117" t="s">
        <v>400</v>
      </c>
      <c r="F5" s="116" t="s">
        <v>408</v>
      </c>
      <c r="G5" s="116" t="s">
        <v>235</v>
      </c>
      <c r="H5" s="27" t="s">
        <v>216</v>
      </c>
      <c r="I5" s="116" t="s">
        <v>413</v>
      </c>
      <c r="J5" s="58">
        <v>43845</v>
      </c>
      <c r="K5" s="58">
        <v>44026</v>
      </c>
      <c r="L5" s="116">
        <v>5</v>
      </c>
      <c r="M5" s="79">
        <f t="shared" si="0"/>
        <v>78</v>
      </c>
      <c r="N5" s="118">
        <f>Tabla3[[#This Row],[NUMBER OF DAYS]]*Tabla3[[#This Row],[MAX. UNIT COST PER DAY]]</f>
        <v>390</v>
      </c>
      <c r="O5" s="123"/>
      <c r="P5" s="123"/>
      <c r="Q5" s="123"/>
      <c r="R5" s="123"/>
      <c r="S5" s="123"/>
      <c r="T5" s="123"/>
      <c r="U5" s="123"/>
      <c r="V5" s="123"/>
      <c r="W5" s="123"/>
      <c r="X5" s="123"/>
      <c r="Y5" s="123"/>
      <c r="Z5" s="123"/>
      <c r="AA5" s="123"/>
      <c r="AB5" s="123"/>
      <c r="AC5" s="123"/>
      <c r="AD5" s="123"/>
      <c r="AE5" s="123"/>
      <c r="AF5" s="123"/>
      <c r="AG5" s="123"/>
    </row>
    <row r="6" spans="1:33" x14ac:dyDescent="0.25">
      <c r="A6" s="115" t="s">
        <v>69</v>
      </c>
      <c r="B6" s="27" t="s">
        <v>50</v>
      </c>
      <c r="C6" s="27" t="s">
        <v>92</v>
      </c>
      <c r="D6" s="55" t="s">
        <v>62</v>
      </c>
      <c r="E6" s="117" t="s">
        <v>400</v>
      </c>
      <c r="F6" s="116" t="s">
        <v>408</v>
      </c>
      <c r="G6" s="116" t="s">
        <v>235</v>
      </c>
      <c r="H6" s="27" t="s">
        <v>217</v>
      </c>
      <c r="I6" s="116" t="s">
        <v>414</v>
      </c>
      <c r="J6" s="58">
        <v>43845</v>
      </c>
      <c r="K6" s="58">
        <v>44026</v>
      </c>
      <c r="L6" s="116">
        <v>3</v>
      </c>
      <c r="M6" s="79">
        <f t="shared" si="0"/>
        <v>78</v>
      </c>
      <c r="N6" s="118">
        <f>Tabla3[[#This Row],[NUMBER OF DAYS]]*Tabla3[[#This Row],[MAX. UNIT COST PER DAY]]</f>
        <v>234</v>
      </c>
      <c r="O6" s="123"/>
      <c r="P6" s="123"/>
      <c r="Q6" s="123"/>
      <c r="R6" s="123"/>
      <c r="S6" s="123"/>
      <c r="T6" s="123"/>
      <c r="U6" s="123"/>
      <c r="V6" s="123"/>
      <c r="W6" s="123"/>
      <c r="X6" s="123"/>
      <c r="Y6" s="123"/>
      <c r="Z6" s="123"/>
      <c r="AA6" s="123"/>
      <c r="AB6" s="123"/>
      <c r="AC6" s="123"/>
      <c r="AD6" s="123"/>
      <c r="AE6" s="123"/>
      <c r="AF6" s="123"/>
      <c r="AG6" s="123"/>
    </row>
    <row r="7" spans="1:33" x14ac:dyDescent="0.25">
      <c r="A7" s="27" t="s">
        <v>70</v>
      </c>
      <c r="B7" s="27" t="s">
        <v>50</v>
      </c>
      <c r="C7" s="27" t="s">
        <v>92</v>
      </c>
      <c r="D7" s="55" t="s">
        <v>62</v>
      </c>
      <c r="E7" s="117" t="s">
        <v>401</v>
      </c>
      <c r="F7" s="116" t="s">
        <v>408</v>
      </c>
      <c r="G7" s="116" t="s">
        <v>46</v>
      </c>
      <c r="H7" s="27" t="s">
        <v>214</v>
      </c>
      <c r="I7" s="116" t="s">
        <v>415</v>
      </c>
      <c r="J7" s="58">
        <v>43845</v>
      </c>
      <c r="K7" s="58">
        <v>44026</v>
      </c>
      <c r="L7" s="116">
        <v>21</v>
      </c>
      <c r="M7" s="79">
        <f t="shared" si="0"/>
        <v>164</v>
      </c>
      <c r="N7" s="118">
        <f>Tabla3[[#This Row],[NUMBER OF DAYS]]*Tabla3[[#This Row],[MAX. UNIT COST PER DAY]]</f>
        <v>3444</v>
      </c>
      <c r="O7" s="123"/>
      <c r="P7" s="123"/>
      <c r="Q7" s="123"/>
      <c r="R7" s="123"/>
      <c r="S7" s="123"/>
      <c r="T7" s="123"/>
      <c r="U7" s="123"/>
      <c r="V7" s="123"/>
      <c r="W7" s="123"/>
      <c r="X7" s="123"/>
      <c r="Y7" s="123"/>
      <c r="Z7" s="123"/>
      <c r="AA7" s="123"/>
      <c r="AB7" s="123"/>
      <c r="AC7" s="123"/>
      <c r="AD7" s="123"/>
      <c r="AE7" s="123"/>
      <c r="AF7" s="123"/>
      <c r="AG7" s="123"/>
    </row>
    <row r="8" spans="1:33" x14ac:dyDescent="0.25">
      <c r="A8" s="115" t="s">
        <v>23</v>
      </c>
      <c r="B8" s="27" t="s">
        <v>50</v>
      </c>
      <c r="C8" s="27" t="s">
        <v>92</v>
      </c>
      <c r="D8" s="55" t="s">
        <v>62</v>
      </c>
      <c r="E8" s="117" t="s">
        <v>401</v>
      </c>
      <c r="F8" s="116" t="s">
        <v>408</v>
      </c>
      <c r="G8" s="116" t="s">
        <v>46</v>
      </c>
      <c r="H8" s="27" t="s">
        <v>215</v>
      </c>
      <c r="I8" s="116" t="s">
        <v>416</v>
      </c>
      <c r="J8" s="58">
        <v>43845</v>
      </c>
      <c r="K8" s="58">
        <v>44026</v>
      </c>
      <c r="L8" s="116">
        <v>24</v>
      </c>
      <c r="M8" s="79">
        <f t="shared" si="0"/>
        <v>164</v>
      </c>
      <c r="N8" s="118">
        <f>Tabla3[[#This Row],[NUMBER OF DAYS]]*Tabla3[[#This Row],[MAX. UNIT COST PER DAY]]</f>
        <v>3936</v>
      </c>
      <c r="O8" s="123"/>
      <c r="P8" s="123"/>
      <c r="Q8" s="123"/>
      <c r="R8" s="123"/>
      <c r="S8" s="123"/>
      <c r="T8" s="123"/>
      <c r="U8" s="123"/>
      <c r="V8" s="123"/>
      <c r="W8" s="123"/>
      <c r="X8" s="123"/>
      <c r="Y8" s="123"/>
      <c r="Z8" s="123"/>
      <c r="AA8" s="123"/>
      <c r="AB8" s="123"/>
      <c r="AC8" s="123"/>
      <c r="AD8" s="123"/>
      <c r="AE8" s="123"/>
      <c r="AF8" s="123"/>
      <c r="AG8" s="123"/>
    </row>
    <row r="9" spans="1:33" x14ac:dyDescent="0.25">
      <c r="A9" s="115" t="s">
        <v>24</v>
      </c>
      <c r="B9" s="27" t="s">
        <v>50</v>
      </c>
      <c r="C9" s="27" t="s">
        <v>92</v>
      </c>
      <c r="D9" s="55" t="s">
        <v>62</v>
      </c>
      <c r="E9" s="117" t="s">
        <v>401</v>
      </c>
      <c r="F9" s="116" t="s">
        <v>408</v>
      </c>
      <c r="G9" s="116" t="s">
        <v>46</v>
      </c>
      <c r="H9" s="27" t="s">
        <v>229</v>
      </c>
      <c r="I9" s="116" t="s">
        <v>417</v>
      </c>
      <c r="J9" s="58">
        <v>43845</v>
      </c>
      <c r="K9" s="58">
        <v>44026</v>
      </c>
      <c r="L9" s="116">
        <v>1</v>
      </c>
      <c r="M9" s="79">
        <f t="shared" si="0"/>
        <v>164</v>
      </c>
      <c r="N9" s="118">
        <f>Tabla3[[#This Row],[NUMBER OF DAYS]]*Tabla3[[#This Row],[MAX. UNIT COST PER DAY]]</f>
        <v>164</v>
      </c>
      <c r="O9" s="123"/>
      <c r="P9" s="123"/>
      <c r="Q9" s="123"/>
      <c r="R9" s="123"/>
      <c r="S9" s="123"/>
      <c r="T9" s="123"/>
      <c r="U9" s="123"/>
      <c r="V9" s="123"/>
      <c r="W9" s="123"/>
      <c r="X9" s="123"/>
      <c r="Y9" s="123"/>
      <c r="Z9" s="123"/>
      <c r="AA9" s="123"/>
      <c r="AB9" s="123"/>
      <c r="AC9" s="123"/>
      <c r="AD9" s="123"/>
      <c r="AE9" s="123"/>
      <c r="AF9" s="123"/>
      <c r="AG9" s="123"/>
    </row>
    <row r="10" spans="1:33" x14ac:dyDescent="0.25">
      <c r="A10" s="115" t="s">
        <v>68</v>
      </c>
      <c r="B10" s="27" t="s">
        <v>50</v>
      </c>
      <c r="C10" s="27" t="s">
        <v>92</v>
      </c>
      <c r="D10" s="55" t="s">
        <v>62</v>
      </c>
      <c r="E10" s="117" t="s">
        <v>401</v>
      </c>
      <c r="F10" s="116" t="s">
        <v>408</v>
      </c>
      <c r="G10" s="116" t="s">
        <v>46</v>
      </c>
      <c r="H10" s="27" t="s">
        <v>216</v>
      </c>
      <c r="I10" s="116" t="s">
        <v>418</v>
      </c>
      <c r="J10" s="58">
        <v>43845</v>
      </c>
      <c r="K10" s="58">
        <v>44026</v>
      </c>
      <c r="L10" s="116">
        <v>3</v>
      </c>
      <c r="M10" s="79">
        <f t="shared" si="0"/>
        <v>164</v>
      </c>
      <c r="N10" s="118">
        <f>Tabla3[[#This Row],[NUMBER OF DAYS]]*Tabla3[[#This Row],[MAX. UNIT COST PER DAY]]</f>
        <v>492</v>
      </c>
      <c r="O10" s="123"/>
      <c r="P10" s="123"/>
      <c r="Q10" s="123"/>
      <c r="R10" s="123"/>
      <c r="S10" s="123"/>
      <c r="T10" s="123"/>
      <c r="U10" s="123"/>
      <c r="V10" s="123"/>
      <c r="W10" s="123"/>
      <c r="X10" s="123"/>
      <c r="Y10" s="123"/>
      <c r="Z10" s="123"/>
      <c r="AA10" s="123"/>
      <c r="AB10" s="123"/>
      <c r="AC10" s="123"/>
      <c r="AD10" s="123"/>
      <c r="AE10" s="123"/>
      <c r="AF10" s="123"/>
      <c r="AG10" s="123"/>
    </row>
    <row r="11" spans="1:33" x14ac:dyDescent="0.25">
      <c r="A11" s="115" t="s">
        <v>23</v>
      </c>
      <c r="B11" s="27" t="s">
        <v>50</v>
      </c>
      <c r="C11" s="27" t="s">
        <v>92</v>
      </c>
      <c r="D11" s="55" t="s">
        <v>62</v>
      </c>
      <c r="E11" s="117" t="s">
        <v>402</v>
      </c>
      <c r="F11" s="116" t="s">
        <v>409</v>
      </c>
      <c r="G11" s="116" t="s">
        <v>71</v>
      </c>
      <c r="H11" s="27" t="s">
        <v>215</v>
      </c>
      <c r="I11" s="116" t="s">
        <v>419</v>
      </c>
      <c r="J11" s="58">
        <v>43845</v>
      </c>
      <c r="K11" s="58">
        <v>44026</v>
      </c>
      <c r="L11" s="116">
        <v>4</v>
      </c>
      <c r="M11" s="79">
        <f t="shared" si="0"/>
        <v>137</v>
      </c>
      <c r="N11" s="118">
        <f>Tabla3[[#This Row],[NUMBER OF DAYS]]*Tabla3[[#This Row],[MAX. UNIT COST PER DAY]]</f>
        <v>548</v>
      </c>
      <c r="O11" s="123"/>
      <c r="P11" s="123"/>
      <c r="Q11" s="123"/>
      <c r="R11" s="123"/>
      <c r="S11" s="123"/>
      <c r="T11" s="123"/>
      <c r="U11" s="123"/>
      <c r="V11" s="123"/>
      <c r="W11" s="123"/>
      <c r="X11" s="123"/>
      <c r="Y11" s="123"/>
      <c r="Z11" s="123"/>
      <c r="AA11" s="123"/>
      <c r="AB11" s="123"/>
      <c r="AC11" s="123"/>
      <c r="AD11" s="123"/>
      <c r="AE11" s="123"/>
      <c r="AF11" s="123"/>
      <c r="AG11" s="123"/>
    </row>
    <row r="12" spans="1:33" x14ac:dyDescent="0.25">
      <c r="A12" s="115" t="s">
        <v>24</v>
      </c>
      <c r="B12" s="27" t="s">
        <v>50</v>
      </c>
      <c r="C12" s="27" t="s">
        <v>92</v>
      </c>
      <c r="D12" s="55" t="s">
        <v>62</v>
      </c>
      <c r="E12" s="117" t="s">
        <v>402</v>
      </c>
      <c r="F12" s="116" t="s">
        <v>409</v>
      </c>
      <c r="G12" s="116" t="s">
        <v>71</v>
      </c>
      <c r="H12" s="27" t="s">
        <v>229</v>
      </c>
      <c r="I12" s="116" t="s">
        <v>420</v>
      </c>
      <c r="J12" s="58">
        <v>43845</v>
      </c>
      <c r="K12" s="58">
        <v>44026</v>
      </c>
      <c r="L12" s="116">
        <v>2</v>
      </c>
      <c r="M12" s="79">
        <f t="shared" si="0"/>
        <v>137</v>
      </c>
      <c r="N12" s="118">
        <f>Tabla3[[#This Row],[NUMBER OF DAYS]]*Tabla3[[#This Row],[MAX. UNIT COST PER DAY]]</f>
        <v>274</v>
      </c>
      <c r="O12" s="123"/>
      <c r="P12" s="123"/>
      <c r="Q12" s="123"/>
      <c r="R12" s="123"/>
      <c r="S12" s="123"/>
      <c r="T12" s="123"/>
      <c r="U12" s="123"/>
      <c r="V12" s="123"/>
      <c r="W12" s="123"/>
      <c r="X12" s="123"/>
      <c r="Y12" s="123"/>
      <c r="Z12" s="123"/>
      <c r="AA12" s="123"/>
      <c r="AB12" s="123"/>
      <c r="AC12" s="123"/>
      <c r="AD12" s="123"/>
      <c r="AE12" s="123"/>
      <c r="AF12" s="123"/>
      <c r="AG12" s="123"/>
    </row>
    <row r="13" spans="1:33" x14ac:dyDescent="0.25">
      <c r="A13" s="115" t="s">
        <v>23</v>
      </c>
      <c r="B13" s="27" t="s">
        <v>50</v>
      </c>
      <c r="C13" s="27" t="s">
        <v>92</v>
      </c>
      <c r="D13" s="55" t="s">
        <v>62</v>
      </c>
      <c r="E13" s="117" t="s">
        <v>403</v>
      </c>
      <c r="F13" s="116" t="s">
        <v>408</v>
      </c>
      <c r="G13" s="116" t="s">
        <v>232</v>
      </c>
      <c r="H13" s="27" t="s">
        <v>215</v>
      </c>
      <c r="I13" s="116" t="s">
        <v>421</v>
      </c>
      <c r="J13" s="58">
        <v>43845</v>
      </c>
      <c r="K13" s="58">
        <v>44026</v>
      </c>
      <c r="L13" s="116">
        <v>10</v>
      </c>
      <c r="M13" s="79">
        <f t="shared" si="0"/>
        <v>102</v>
      </c>
      <c r="N13" s="118">
        <f>Tabla3[[#This Row],[NUMBER OF DAYS]]*Tabla3[[#This Row],[MAX. UNIT COST PER DAY]]</f>
        <v>1020</v>
      </c>
      <c r="O13" s="123"/>
      <c r="P13" s="123"/>
      <c r="Q13" s="123"/>
      <c r="R13" s="123"/>
      <c r="S13" s="123"/>
      <c r="T13" s="123"/>
      <c r="U13" s="123"/>
      <c r="V13" s="123"/>
      <c r="W13" s="123"/>
      <c r="X13" s="123"/>
      <c r="Y13" s="123"/>
      <c r="Z13" s="123"/>
      <c r="AA13" s="123"/>
      <c r="AB13" s="123"/>
      <c r="AC13" s="123"/>
      <c r="AD13" s="123"/>
      <c r="AE13" s="123"/>
      <c r="AF13" s="123"/>
      <c r="AG13" s="123"/>
    </row>
    <row r="14" spans="1:33" x14ac:dyDescent="0.25">
      <c r="A14" s="27" t="s">
        <v>70</v>
      </c>
      <c r="B14" s="27" t="s">
        <v>50</v>
      </c>
      <c r="C14" s="27" t="s">
        <v>92</v>
      </c>
      <c r="D14" s="55" t="s">
        <v>62</v>
      </c>
      <c r="E14" s="117" t="s">
        <v>404</v>
      </c>
      <c r="F14" s="116" t="s">
        <v>408</v>
      </c>
      <c r="G14" s="116" t="s">
        <v>235</v>
      </c>
      <c r="H14" s="27" t="s">
        <v>214</v>
      </c>
      <c r="I14" s="116" t="s">
        <v>422</v>
      </c>
      <c r="J14" s="58">
        <v>44027</v>
      </c>
      <c r="K14" s="58">
        <v>44210</v>
      </c>
      <c r="L14" s="116">
        <v>12</v>
      </c>
      <c r="M14" s="79">
        <f t="shared" si="0"/>
        <v>78</v>
      </c>
      <c r="N14" s="118">
        <f>Tabla3[[#This Row],[NUMBER OF DAYS]]*Tabla3[[#This Row],[MAX. UNIT COST PER DAY]]</f>
        <v>936</v>
      </c>
      <c r="O14" s="123"/>
      <c r="P14" s="123"/>
      <c r="Q14" s="123"/>
      <c r="R14" s="123"/>
      <c r="S14" s="123"/>
      <c r="T14" s="123"/>
      <c r="U14" s="123"/>
      <c r="V14" s="123"/>
      <c r="W14" s="123"/>
      <c r="X14" s="123"/>
      <c r="Y14" s="123"/>
      <c r="Z14" s="123"/>
      <c r="AA14" s="123"/>
      <c r="AB14" s="123"/>
      <c r="AC14" s="123"/>
      <c r="AD14" s="123"/>
      <c r="AE14" s="123"/>
      <c r="AF14" s="123"/>
      <c r="AG14" s="123"/>
    </row>
    <row r="15" spans="1:33" x14ac:dyDescent="0.25">
      <c r="A15" s="115" t="s">
        <v>68</v>
      </c>
      <c r="B15" s="27" t="s">
        <v>50</v>
      </c>
      <c r="C15" s="27" t="s">
        <v>92</v>
      </c>
      <c r="D15" s="55" t="s">
        <v>62</v>
      </c>
      <c r="E15" s="117" t="s">
        <v>404</v>
      </c>
      <c r="F15" s="116" t="s">
        <v>408</v>
      </c>
      <c r="G15" s="116" t="s">
        <v>235</v>
      </c>
      <c r="H15" s="27" t="s">
        <v>216</v>
      </c>
      <c r="I15" s="116" t="s">
        <v>423</v>
      </c>
      <c r="J15" s="58">
        <v>44027</v>
      </c>
      <c r="K15" s="58">
        <v>44210</v>
      </c>
      <c r="L15" s="116">
        <v>14</v>
      </c>
      <c r="M15" s="79">
        <f t="shared" si="0"/>
        <v>78</v>
      </c>
      <c r="N15" s="118">
        <f>Tabla3[[#This Row],[NUMBER OF DAYS]]*Tabla3[[#This Row],[MAX. UNIT COST PER DAY]]</f>
        <v>1092</v>
      </c>
      <c r="O15" s="123"/>
      <c r="P15" s="123"/>
      <c r="Q15" s="123"/>
      <c r="R15" s="123"/>
      <c r="S15" s="123"/>
      <c r="T15" s="123"/>
      <c r="U15" s="123"/>
      <c r="V15" s="123"/>
      <c r="W15" s="123"/>
      <c r="X15" s="123"/>
      <c r="Y15" s="123"/>
      <c r="Z15" s="123"/>
      <c r="AA15" s="123"/>
      <c r="AB15" s="123"/>
      <c r="AC15" s="123"/>
      <c r="AD15" s="123"/>
      <c r="AE15" s="123"/>
      <c r="AF15" s="123"/>
      <c r="AG15" s="123"/>
    </row>
    <row r="16" spans="1:33" x14ac:dyDescent="0.25">
      <c r="A16" s="115" t="s">
        <v>69</v>
      </c>
      <c r="B16" s="27" t="s">
        <v>50</v>
      </c>
      <c r="C16" s="27" t="s">
        <v>92</v>
      </c>
      <c r="D16" s="55" t="s">
        <v>62</v>
      </c>
      <c r="E16" s="117" t="s">
        <v>404</v>
      </c>
      <c r="F16" s="116" t="s">
        <v>408</v>
      </c>
      <c r="G16" s="116" t="s">
        <v>235</v>
      </c>
      <c r="H16" s="27" t="s">
        <v>217</v>
      </c>
      <c r="I16" s="116" t="s">
        <v>424</v>
      </c>
      <c r="J16" s="58">
        <v>44027</v>
      </c>
      <c r="K16" s="58">
        <v>44210</v>
      </c>
      <c r="L16" s="116">
        <v>2</v>
      </c>
      <c r="M16" s="79">
        <f t="shared" si="0"/>
        <v>78</v>
      </c>
      <c r="N16" s="118">
        <f>Tabla3[[#This Row],[NUMBER OF DAYS]]*Tabla3[[#This Row],[MAX. UNIT COST PER DAY]]</f>
        <v>156</v>
      </c>
      <c r="O16" s="123"/>
      <c r="P16" s="123"/>
      <c r="Q16" s="123"/>
      <c r="R16" s="123"/>
      <c r="S16" s="123"/>
      <c r="T16" s="123"/>
      <c r="U16" s="123"/>
      <c r="V16" s="123"/>
      <c r="W16" s="123"/>
      <c r="X16" s="123"/>
      <c r="Y16" s="123"/>
      <c r="Z16" s="123"/>
      <c r="AA16" s="123"/>
      <c r="AB16" s="123"/>
      <c r="AC16" s="123"/>
      <c r="AD16" s="123"/>
      <c r="AE16" s="123"/>
      <c r="AF16" s="123"/>
      <c r="AG16" s="123"/>
    </row>
    <row r="17" spans="1:33" x14ac:dyDescent="0.25">
      <c r="A17" s="115" t="s">
        <v>23</v>
      </c>
      <c r="B17" s="27" t="s">
        <v>50</v>
      </c>
      <c r="C17" s="27" t="s">
        <v>92</v>
      </c>
      <c r="D17" s="55" t="s">
        <v>62</v>
      </c>
      <c r="E17" s="117" t="s">
        <v>405</v>
      </c>
      <c r="F17" s="116" t="s">
        <v>409</v>
      </c>
      <c r="G17" s="116" t="s">
        <v>71</v>
      </c>
      <c r="H17" s="27" t="s">
        <v>215</v>
      </c>
      <c r="I17" s="116" t="s">
        <v>419</v>
      </c>
      <c r="J17" s="58">
        <v>44027</v>
      </c>
      <c r="K17" s="58">
        <v>44210</v>
      </c>
      <c r="L17" s="116">
        <v>11</v>
      </c>
      <c r="M17" s="79">
        <f t="shared" si="0"/>
        <v>137</v>
      </c>
      <c r="N17" s="118">
        <f>Tabla3[[#This Row],[NUMBER OF DAYS]]*Tabla3[[#This Row],[MAX. UNIT COST PER DAY]]</f>
        <v>1507</v>
      </c>
      <c r="O17" s="123"/>
      <c r="P17" s="123"/>
      <c r="Q17" s="123"/>
      <c r="R17" s="123"/>
      <c r="S17" s="123"/>
      <c r="T17" s="123"/>
      <c r="U17" s="123"/>
      <c r="V17" s="123"/>
      <c r="W17" s="123"/>
      <c r="X17" s="123"/>
      <c r="Y17" s="123"/>
      <c r="Z17" s="123"/>
      <c r="AA17" s="123"/>
      <c r="AB17" s="123"/>
      <c r="AC17" s="123"/>
      <c r="AD17" s="123"/>
      <c r="AE17" s="123"/>
      <c r="AF17" s="123"/>
      <c r="AG17" s="123"/>
    </row>
    <row r="18" spans="1:33" x14ac:dyDescent="0.25">
      <c r="A18" s="115" t="s">
        <v>24</v>
      </c>
      <c r="B18" s="27" t="s">
        <v>50</v>
      </c>
      <c r="C18" s="27" t="s">
        <v>92</v>
      </c>
      <c r="D18" s="55" t="s">
        <v>62</v>
      </c>
      <c r="E18" s="117" t="s">
        <v>405</v>
      </c>
      <c r="F18" s="116" t="s">
        <v>409</v>
      </c>
      <c r="G18" s="116" t="s">
        <v>71</v>
      </c>
      <c r="H18" s="27" t="s">
        <v>229</v>
      </c>
      <c r="I18" s="116" t="s">
        <v>425</v>
      </c>
      <c r="J18" s="58">
        <v>44027</v>
      </c>
      <c r="K18" s="58">
        <v>44210</v>
      </c>
      <c r="L18" s="116">
        <v>13</v>
      </c>
      <c r="M18" s="79">
        <f t="shared" si="0"/>
        <v>137</v>
      </c>
      <c r="N18" s="118">
        <f>Tabla3[[#This Row],[NUMBER OF DAYS]]*Tabla3[[#This Row],[MAX. UNIT COST PER DAY]]</f>
        <v>1781</v>
      </c>
      <c r="O18" s="123"/>
      <c r="P18" s="123"/>
      <c r="Q18" s="123"/>
      <c r="R18" s="123"/>
      <c r="S18" s="123"/>
      <c r="T18" s="123"/>
      <c r="U18" s="123"/>
      <c r="V18" s="123"/>
      <c r="W18" s="123"/>
      <c r="X18" s="123"/>
      <c r="Y18" s="123"/>
      <c r="Z18" s="123"/>
      <c r="AA18" s="123"/>
      <c r="AB18" s="123"/>
      <c r="AC18" s="123"/>
      <c r="AD18" s="123"/>
      <c r="AE18" s="123"/>
      <c r="AF18" s="123"/>
      <c r="AG18" s="123"/>
    </row>
    <row r="19" spans="1:33" x14ac:dyDescent="0.25">
      <c r="A19" s="27" t="s">
        <v>70</v>
      </c>
      <c r="B19" s="27" t="s">
        <v>50</v>
      </c>
      <c r="C19" s="27" t="s">
        <v>92</v>
      </c>
      <c r="D19" s="55" t="s">
        <v>62</v>
      </c>
      <c r="E19" s="117" t="s">
        <v>406</v>
      </c>
      <c r="F19" s="116" t="s">
        <v>408</v>
      </c>
      <c r="G19" s="116" t="s">
        <v>46</v>
      </c>
      <c r="H19" s="27" t="s">
        <v>214</v>
      </c>
      <c r="I19" s="116" t="s">
        <v>426</v>
      </c>
      <c r="J19" s="58">
        <v>44027</v>
      </c>
      <c r="K19" s="58">
        <v>44210</v>
      </c>
      <c r="L19" s="116">
        <v>15</v>
      </c>
      <c r="M19" s="79">
        <f t="shared" si="0"/>
        <v>164</v>
      </c>
      <c r="N19" s="118">
        <f>Tabla3[[#This Row],[NUMBER OF DAYS]]*Tabla3[[#This Row],[MAX. UNIT COST PER DAY]]</f>
        <v>2460</v>
      </c>
      <c r="O19" s="123"/>
      <c r="P19" s="123"/>
      <c r="Q19" s="123"/>
      <c r="R19" s="123"/>
      <c r="S19" s="123"/>
      <c r="T19" s="123"/>
      <c r="U19" s="123"/>
      <c r="V19" s="123"/>
      <c r="W19" s="123"/>
      <c r="X19" s="123"/>
      <c r="Y19" s="123"/>
      <c r="Z19" s="123"/>
      <c r="AA19" s="123"/>
      <c r="AB19" s="123"/>
      <c r="AC19" s="123"/>
      <c r="AD19" s="123"/>
      <c r="AE19" s="123"/>
      <c r="AF19" s="123"/>
      <c r="AG19" s="123"/>
    </row>
    <row r="20" spans="1:33" x14ac:dyDescent="0.25">
      <c r="A20" s="115" t="s">
        <v>23</v>
      </c>
      <c r="B20" s="27" t="s">
        <v>50</v>
      </c>
      <c r="C20" s="27" t="s">
        <v>92</v>
      </c>
      <c r="D20" s="55" t="s">
        <v>62</v>
      </c>
      <c r="E20" s="117" t="s">
        <v>406</v>
      </c>
      <c r="F20" s="116" t="s">
        <v>408</v>
      </c>
      <c r="G20" s="116" t="s">
        <v>46</v>
      </c>
      <c r="H20" s="27" t="s">
        <v>215</v>
      </c>
      <c r="I20" s="116" t="s">
        <v>427</v>
      </c>
      <c r="J20" s="58">
        <v>44027</v>
      </c>
      <c r="K20" s="58">
        <v>44210</v>
      </c>
      <c r="L20" s="116">
        <v>5</v>
      </c>
      <c r="M20" s="79">
        <f t="shared" si="0"/>
        <v>164</v>
      </c>
      <c r="N20" s="118">
        <f>Tabla3[[#This Row],[NUMBER OF DAYS]]*Tabla3[[#This Row],[MAX. UNIT COST PER DAY]]</f>
        <v>820</v>
      </c>
      <c r="O20" s="123"/>
      <c r="P20" s="123"/>
      <c r="Q20" s="123"/>
      <c r="R20" s="123"/>
      <c r="S20" s="123"/>
      <c r="T20" s="123"/>
      <c r="U20" s="123"/>
      <c r="V20" s="123"/>
      <c r="W20" s="123"/>
      <c r="X20" s="123"/>
      <c r="Y20" s="123"/>
      <c r="Z20" s="123"/>
      <c r="AA20" s="123"/>
      <c r="AB20" s="123"/>
      <c r="AC20" s="123"/>
      <c r="AD20" s="123"/>
      <c r="AE20" s="123"/>
      <c r="AF20" s="123"/>
      <c r="AG20" s="123"/>
    </row>
    <row r="21" spans="1:33" x14ac:dyDescent="0.25">
      <c r="A21" s="115" t="s">
        <v>24</v>
      </c>
      <c r="B21" s="27" t="s">
        <v>50</v>
      </c>
      <c r="C21" s="27" t="s">
        <v>92</v>
      </c>
      <c r="D21" s="55" t="s">
        <v>62</v>
      </c>
      <c r="E21" s="117" t="s">
        <v>406</v>
      </c>
      <c r="F21" s="116" t="s">
        <v>408</v>
      </c>
      <c r="G21" s="116" t="s">
        <v>46</v>
      </c>
      <c r="H21" s="27" t="s">
        <v>229</v>
      </c>
      <c r="I21" s="116" t="s">
        <v>417</v>
      </c>
      <c r="J21" s="58">
        <v>44027</v>
      </c>
      <c r="K21" s="58">
        <v>44210</v>
      </c>
      <c r="L21" s="116">
        <v>2</v>
      </c>
      <c r="M21" s="79">
        <f t="shared" si="0"/>
        <v>164</v>
      </c>
      <c r="N21" s="118">
        <f>Tabla3[[#This Row],[NUMBER OF DAYS]]*Tabla3[[#This Row],[MAX. UNIT COST PER DAY]]</f>
        <v>328</v>
      </c>
      <c r="O21" s="123"/>
      <c r="P21" s="123"/>
      <c r="Q21" s="123"/>
      <c r="R21" s="123"/>
      <c r="S21" s="123"/>
      <c r="T21" s="123"/>
      <c r="U21" s="123"/>
      <c r="V21" s="123"/>
      <c r="W21" s="123"/>
      <c r="X21" s="123"/>
      <c r="Y21" s="123"/>
      <c r="Z21" s="123"/>
      <c r="AA21" s="123"/>
      <c r="AB21" s="123"/>
      <c r="AC21" s="123"/>
      <c r="AD21" s="123"/>
      <c r="AE21" s="123"/>
      <c r="AF21" s="123"/>
      <c r="AG21" s="123"/>
    </row>
    <row r="22" spans="1:33" x14ac:dyDescent="0.25">
      <c r="A22" s="115" t="s">
        <v>68</v>
      </c>
      <c r="B22" s="27" t="s">
        <v>50</v>
      </c>
      <c r="C22" s="27" t="s">
        <v>92</v>
      </c>
      <c r="D22" s="55" t="s">
        <v>62</v>
      </c>
      <c r="E22" s="117" t="s">
        <v>406</v>
      </c>
      <c r="F22" s="116" t="s">
        <v>408</v>
      </c>
      <c r="G22" s="116" t="s">
        <v>46</v>
      </c>
      <c r="H22" s="27" t="s">
        <v>216</v>
      </c>
      <c r="I22" s="116" t="s">
        <v>428</v>
      </c>
      <c r="J22" s="58">
        <v>44027</v>
      </c>
      <c r="K22" s="58">
        <v>44210</v>
      </c>
      <c r="L22" s="116">
        <v>18</v>
      </c>
      <c r="M22" s="79">
        <f t="shared" si="0"/>
        <v>164</v>
      </c>
      <c r="N22" s="118">
        <f>Tabla3[[#This Row],[NUMBER OF DAYS]]*Tabla3[[#This Row],[MAX. UNIT COST PER DAY]]</f>
        <v>2952</v>
      </c>
      <c r="O22" s="123"/>
      <c r="P22" s="123"/>
      <c r="Q22" s="123"/>
      <c r="R22" s="123"/>
      <c r="S22" s="123"/>
      <c r="T22" s="123"/>
      <c r="U22" s="123"/>
      <c r="V22" s="123"/>
      <c r="W22" s="123"/>
      <c r="X22" s="123"/>
      <c r="Y22" s="123"/>
      <c r="Z22" s="123"/>
      <c r="AA22" s="123"/>
      <c r="AB22" s="123"/>
      <c r="AC22" s="123"/>
      <c r="AD22" s="123"/>
      <c r="AE22" s="123"/>
      <c r="AF22" s="123"/>
      <c r="AG22" s="123"/>
    </row>
    <row r="23" spans="1:33" s="69" customFormat="1" x14ac:dyDescent="0.25">
      <c r="B23" s="47"/>
      <c r="C23" s="47"/>
      <c r="D23" s="50"/>
      <c r="E23" s="71"/>
      <c r="J23" s="71"/>
      <c r="K23" s="71"/>
      <c r="N23" s="81">
        <f>Tabla3[[#This Row],[NUMBER OF DAYS]]*Tabla3[[#This Row],[MAX. UNIT COST PER DAY]]</f>
        <v>0</v>
      </c>
      <c r="O23"/>
      <c r="P23"/>
      <c r="Q23"/>
      <c r="R23"/>
      <c r="S23"/>
      <c r="T23"/>
      <c r="U23"/>
      <c r="V23"/>
      <c r="W23"/>
      <c r="X23"/>
      <c r="Y23"/>
      <c r="Z23"/>
      <c r="AA23"/>
      <c r="AB23"/>
      <c r="AC23"/>
      <c r="AD23"/>
      <c r="AE23"/>
      <c r="AF23"/>
      <c r="AG23"/>
    </row>
    <row r="24" spans="1:33" x14ac:dyDescent="0.25">
      <c r="A24" s="27" t="s">
        <v>70</v>
      </c>
      <c r="B24" s="45" t="s">
        <v>51</v>
      </c>
      <c r="C24" s="45" t="s">
        <v>94</v>
      </c>
      <c r="D24" s="56" t="s">
        <v>62</v>
      </c>
      <c r="E24" s="55" t="s">
        <v>150</v>
      </c>
      <c r="F24" s="27" t="s">
        <v>147</v>
      </c>
      <c r="G24" s="27" t="s">
        <v>46</v>
      </c>
      <c r="H24" s="76" t="s">
        <v>214</v>
      </c>
      <c r="I24" s="70" t="s">
        <v>231</v>
      </c>
      <c r="J24" s="58">
        <v>43845</v>
      </c>
      <c r="K24" s="58">
        <v>44026</v>
      </c>
      <c r="L24" s="27">
        <v>5</v>
      </c>
      <c r="M24" s="79">
        <f t="shared" ref="M24:M33" si="1">IF(AND(G24="Manager",D24="Spain"),164,IF(AND(G24="Researcher/Teacher/Trainer",D24="Spain"),137,IF(AND(G24="Technical Staff",D24="Spain"),102,IF(AND(G24="Administrative staff",D24="Spain"),78,IF(AND(G24="Manager",D24="Slovenia"),164,IF(AND(G24="Researcher/Teacher/Trainer",D24="Slovenia"),137,IF(AND(G24="Technical Staff",D24="Slovenia"),102,IF(AND(G24="Administrative staff",D24="Slovenia"),78,IF(AND(G24="Manager",D24="Italy"),280,IF(AND(G24="Researcher/Teacher/Trainer",D24="Italy"),214,IF(AND(G24="Technical Staff",D24="Italy"),162,IF(AND(G24="Administrative staff",D24="Italy"),131,IF(AND(G24="Manager",D24="Kazakhstan"),77,IF(AND(G24="Researcher/Teacher/Trainer",D24="Kazakhstan"),57,IF(AND(G24="Technical Staff",D24="Kazakhstan"),40,IF(AND(G24="Administrative staff",D24="Kazakhstan"),32,IF(AND(G24="Manager",D24="Turkmenistan"),47,IF(AND(G24="Researcher/Teacher/Trainer",D24="Turkmenistan"),33,IF(AND(G24="Technical Staff",D24="Turkmenistan"),22,IF(AND(G24="Administrative staff",D24="Turkmenistan"),17,IF(AND(G24="Manager",D24="Tajikistan"),47,IF(AND(G24="Researcher/Teacher/Trainer",D24="Tajikistan"),33,IF(AND(G24="Technical Staff",D24="Tajikistan"),22,IF(AND(G24="Administrative staff",D24="Tajikistan"),17,))))))))))))))))))))))))</f>
        <v>164</v>
      </c>
      <c r="N24" s="79">
        <f>Tabla3[[#This Row],[NUMBER OF DAYS]]*Tabla3[[#This Row],[MAX. UNIT COST PER DAY]]</f>
        <v>820</v>
      </c>
    </row>
    <row r="25" spans="1:33" x14ac:dyDescent="0.25">
      <c r="A25" s="72" t="s">
        <v>68</v>
      </c>
      <c r="B25" s="45" t="s">
        <v>51</v>
      </c>
      <c r="C25" s="45" t="s">
        <v>94</v>
      </c>
      <c r="D25" s="56" t="s">
        <v>62</v>
      </c>
      <c r="E25" s="55" t="s">
        <v>150</v>
      </c>
      <c r="F25" s="27" t="s">
        <v>147</v>
      </c>
      <c r="G25" s="27" t="s">
        <v>46</v>
      </c>
      <c r="H25" s="76" t="s">
        <v>216</v>
      </c>
      <c r="I25" s="70" t="s">
        <v>230</v>
      </c>
      <c r="J25" s="58">
        <v>43845</v>
      </c>
      <c r="K25" s="58">
        <v>44026</v>
      </c>
      <c r="L25" s="45">
        <v>5</v>
      </c>
      <c r="M25" s="79">
        <f t="shared" si="1"/>
        <v>164</v>
      </c>
      <c r="N25" s="80">
        <f>Tabla3[[#This Row],[NUMBER OF DAYS]]*Tabla3[[#This Row],[MAX. UNIT COST PER DAY]]</f>
        <v>820</v>
      </c>
    </row>
    <row r="26" spans="1:33" x14ac:dyDescent="0.25">
      <c r="A26" s="72" t="s">
        <v>23</v>
      </c>
      <c r="B26" s="45" t="s">
        <v>51</v>
      </c>
      <c r="C26" s="45" t="s">
        <v>94</v>
      </c>
      <c r="D26" s="56" t="s">
        <v>62</v>
      </c>
      <c r="E26" s="55" t="s">
        <v>151</v>
      </c>
      <c r="F26" s="27" t="s">
        <v>147</v>
      </c>
      <c r="G26" s="45" t="s">
        <v>71</v>
      </c>
      <c r="H26" s="76" t="s">
        <v>215</v>
      </c>
      <c r="I26" s="73" t="s">
        <v>156</v>
      </c>
      <c r="J26" s="58">
        <v>43845</v>
      </c>
      <c r="K26" s="58">
        <v>44026</v>
      </c>
      <c r="L26" s="45">
        <v>40</v>
      </c>
      <c r="M26" s="79">
        <f t="shared" si="1"/>
        <v>137</v>
      </c>
      <c r="N26" s="80">
        <f>Tabla3[[#This Row],[NUMBER OF DAYS]]*Tabla3[[#This Row],[MAX. UNIT COST PER DAY]]</f>
        <v>5480</v>
      </c>
    </row>
    <row r="27" spans="1:33" x14ac:dyDescent="0.25">
      <c r="A27" s="72" t="s">
        <v>23</v>
      </c>
      <c r="B27" s="45" t="s">
        <v>51</v>
      </c>
      <c r="C27" s="45" t="s">
        <v>94</v>
      </c>
      <c r="D27" s="56" t="s">
        <v>62</v>
      </c>
      <c r="E27" s="56" t="s">
        <v>152</v>
      </c>
      <c r="F27" s="45" t="s">
        <v>148</v>
      </c>
      <c r="G27" s="45" t="s">
        <v>71</v>
      </c>
      <c r="H27" s="76" t="s">
        <v>215</v>
      </c>
      <c r="I27" s="73" t="s">
        <v>155</v>
      </c>
      <c r="J27" s="58">
        <v>43845</v>
      </c>
      <c r="K27" s="58">
        <v>44026</v>
      </c>
      <c r="L27" s="45">
        <v>12</v>
      </c>
      <c r="M27" s="79">
        <f t="shared" si="1"/>
        <v>137</v>
      </c>
      <c r="N27" s="80">
        <f>Tabla3[[#This Row],[NUMBER OF DAYS]]*Tabla3[[#This Row],[MAX. UNIT COST PER DAY]]</f>
        <v>1644</v>
      </c>
    </row>
    <row r="28" spans="1:33" x14ac:dyDescent="0.25">
      <c r="A28" s="72" t="s">
        <v>23</v>
      </c>
      <c r="B28" s="45" t="s">
        <v>51</v>
      </c>
      <c r="C28" s="45" t="s">
        <v>94</v>
      </c>
      <c r="D28" s="56" t="s">
        <v>62</v>
      </c>
      <c r="E28" s="55" t="s">
        <v>153</v>
      </c>
      <c r="F28" s="45" t="s">
        <v>149</v>
      </c>
      <c r="G28" s="45" t="s">
        <v>71</v>
      </c>
      <c r="H28" s="76" t="s">
        <v>215</v>
      </c>
      <c r="I28" s="73" t="s">
        <v>154</v>
      </c>
      <c r="J28" s="58">
        <v>43845</v>
      </c>
      <c r="K28" s="58">
        <v>44026</v>
      </c>
      <c r="L28" s="45">
        <v>41</v>
      </c>
      <c r="M28" s="79">
        <f t="shared" si="1"/>
        <v>137</v>
      </c>
      <c r="N28" s="80">
        <f>Tabla3[[#This Row],[NUMBER OF DAYS]]*Tabla3[[#This Row],[MAX. UNIT COST PER DAY]]</f>
        <v>5617</v>
      </c>
    </row>
    <row r="29" spans="1:33" x14ac:dyDescent="0.25">
      <c r="A29" s="74" t="s">
        <v>68</v>
      </c>
      <c r="B29" s="45" t="s">
        <v>51</v>
      </c>
      <c r="C29" s="45" t="s">
        <v>94</v>
      </c>
      <c r="D29" s="56" t="s">
        <v>62</v>
      </c>
      <c r="E29" s="55" t="s">
        <v>336</v>
      </c>
      <c r="F29" s="27" t="s">
        <v>147</v>
      </c>
      <c r="G29" s="27" t="s">
        <v>46</v>
      </c>
      <c r="H29" s="27" t="s">
        <v>216</v>
      </c>
      <c r="I29" s="70" t="s">
        <v>337</v>
      </c>
      <c r="J29" s="58">
        <v>44027</v>
      </c>
      <c r="K29" s="58">
        <v>44210</v>
      </c>
      <c r="L29" s="27">
        <v>5</v>
      </c>
      <c r="M29" s="79">
        <f t="shared" si="1"/>
        <v>164</v>
      </c>
      <c r="N29" s="79">
        <f>Tabla3[[#This Row],[NUMBER OF DAYS]]*Tabla3[[#This Row],[MAX. UNIT COST PER DAY]]</f>
        <v>820</v>
      </c>
      <c r="O29" s="109"/>
      <c r="P29" s="109"/>
      <c r="Q29" s="109"/>
      <c r="R29" s="109"/>
      <c r="S29" s="109"/>
      <c r="T29" s="109"/>
      <c r="U29" s="109"/>
      <c r="V29" s="109"/>
      <c r="W29" s="109"/>
      <c r="X29" s="109"/>
      <c r="Y29" s="109"/>
      <c r="Z29" s="109"/>
      <c r="AA29" s="109"/>
      <c r="AB29" s="109"/>
      <c r="AC29" s="109"/>
      <c r="AD29" s="109"/>
      <c r="AE29" s="109"/>
      <c r="AF29" s="109"/>
      <c r="AG29" s="109"/>
    </row>
    <row r="30" spans="1:33" x14ac:dyDescent="0.25">
      <c r="A30" s="74" t="s">
        <v>24</v>
      </c>
      <c r="B30" s="45" t="s">
        <v>51</v>
      </c>
      <c r="C30" s="45" t="s">
        <v>94</v>
      </c>
      <c r="D30" s="56" t="s">
        <v>62</v>
      </c>
      <c r="E30" s="55" t="s">
        <v>338</v>
      </c>
      <c r="F30" s="27" t="s">
        <v>147</v>
      </c>
      <c r="G30" s="45" t="s">
        <v>71</v>
      </c>
      <c r="H30" s="27" t="s">
        <v>229</v>
      </c>
      <c r="I30" s="70" t="s">
        <v>339</v>
      </c>
      <c r="J30" s="58">
        <v>44027</v>
      </c>
      <c r="K30" s="58">
        <v>44210</v>
      </c>
      <c r="L30" s="27">
        <v>20</v>
      </c>
      <c r="M30" s="79">
        <f t="shared" si="1"/>
        <v>137</v>
      </c>
      <c r="N30" s="79">
        <f>Tabla3[[#This Row],[NUMBER OF DAYS]]*Tabla3[[#This Row],[MAX. UNIT COST PER DAY]]</f>
        <v>2740</v>
      </c>
      <c r="O30" s="109"/>
      <c r="P30" s="109"/>
      <c r="Q30" s="109"/>
      <c r="R30" s="109"/>
      <c r="S30" s="109"/>
      <c r="T30" s="109"/>
      <c r="U30" s="109"/>
      <c r="V30" s="109"/>
      <c r="W30" s="109"/>
      <c r="X30" s="109"/>
      <c r="Y30" s="109"/>
      <c r="Z30" s="109"/>
      <c r="AA30" s="109"/>
      <c r="AB30" s="109"/>
      <c r="AC30" s="109"/>
      <c r="AD30" s="109"/>
      <c r="AE30" s="109"/>
      <c r="AF30" s="109"/>
      <c r="AG30" s="109"/>
    </row>
    <row r="31" spans="1:33" x14ac:dyDescent="0.25">
      <c r="A31" s="74" t="s">
        <v>23</v>
      </c>
      <c r="B31" s="45" t="s">
        <v>51</v>
      </c>
      <c r="C31" s="45" t="s">
        <v>94</v>
      </c>
      <c r="D31" s="56" t="s">
        <v>62</v>
      </c>
      <c r="E31" s="55" t="s">
        <v>340</v>
      </c>
      <c r="F31" s="27" t="s">
        <v>148</v>
      </c>
      <c r="G31" s="27" t="s">
        <v>71</v>
      </c>
      <c r="H31" s="27" t="s">
        <v>215</v>
      </c>
      <c r="I31" s="70" t="s">
        <v>341</v>
      </c>
      <c r="J31" s="58">
        <v>44027</v>
      </c>
      <c r="K31" s="58">
        <v>44210</v>
      </c>
      <c r="L31" s="27">
        <v>16</v>
      </c>
      <c r="M31" s="79">
        <f t="shared" si="1"/>
        <v>137</v>
      </c>
      <c r="N31" s="79">
        <f>Tabla3[[#This Row],[NUMBER OF DAYS]]*Tabla3[[#This Row],[MAX. UNIT COST PER DAY]]</f>
        <v>2192</v>
      </c>
      <c r="O31" s="109"/>
      <c r="P31" s="109"/>
      <c r="Q31" s="109"/>
      <c r="R31" s="109"/>
      <c r="S31" s="109"/>
      <c r="T31" s="109"/>
      <c r="U31" s="109"/>
      <c r="V31" s="109"/>
      <c r="W31" s="109"/>
      <c r="X31" s="109"/>
      <c r="Y31" s="109"/>
      <c r="Z31" s="109"/>
      <c r="AA31" s="109"/>
      <c r="AB31" s="109"/>
      <c r="AC31" s="109"/>
      <c r="AD31" s="109"/>
      <c r="AE31" s="109"/>
      <c r="AF31" s="109"/>
      <c r="AG31" s="109"/>
    </row>
    <row r="32" spans="1:33" x14ac:dyDescent="0.25">
      <c r="A32" s="74" t="s">
        <v>23</v>
      </c>
      <c r="B32" s="45" t="s">
        <v>51</v>
      </c>
      <c r="C32" s="45" t="s">
        <v>94</v>
      </c>
      <c r="D32" s="56" t="s">
        <v>62</v>
      </c>
      <c r="E32" s="55" t="s">
        <v>342</v>
      </c>
      <c r="F32" s="45" t="s">
        <v>149</v>
      </c>
      <c r="G32" s="45" t="s">
        <v>71</v>
      </c>
      <c r="H32" s="27" t="s">
        <v>215</v>
      </c>
      <c r="I32" s="70" t="s">
        <v>343</v>
      </c>
      <c r="J32" s="58">
        <v>44027</v>
      </c>
      <c r="K32" s="58">
        <v>44210</v>
      </c>
      <c r="L32" s="27">
        <v>1</v>
      </c>
      <c r="M32" s="79">
        <f t="shared" si="1"/>
        <v>137</v>
      </c>
      <c r="N32" s="79">
        <f>Tabla3[[#This Row],[NUMBER OF DAYS]]*Tabla3[[#This Row],[MAX. UNIT COST PER DAY]]</f>
        <v>137</v>
      </c>
      <c r="O32" s="109"/>
      <c r="P32" s="109"/>
      <c r="Q32" s="109"/>
      <c r="R32" s="109"/>
      <c r="S32" s="109"/>
      <c r="T32" s="109"/>
      <c r="U32" s="109"/>
      <c r="V32" s="109"/>
      <c r="W32" s="109"/>
      <c r="X32" s="109"/>
      <c r="Y32" s="109"/>
      <c r="Z32" s="109"/>
      <c r="AA32" s="109"/>
      <c r="AB32" s="109"/>
      <c r="AC32" s="109"/>
      <c r="AD32" s="109"/>
      <c r="AE32" s="109"/>
      <c r="AF32" s="109"/>
      <c r="AG32" s="109"/>
    </row>
    <row r="33" spans="1:33" x14ac:dyDescent="0.25">
      <c r="A33" s="74" t="s">
        <v>24</v>
      </c>
      <c r="B33" s="45" t="s">
        <v>51</v>
      </c>
      <c r="C33" s="45" t="s">
        <v>94</v>
      </c>
      <c r="D33" s="56" t="s">
        <v>62</v>
      </c>
      <c r="E33" s="55" t="s">
        <v>342</v>
      </c>
      <c r="F33" s="45" t="s">
        <v>149</v>
      </c>
      <c r="G33" s="45" t="s">
        <v>71</v>
      </c>
      <c r="H33" s="27" t="s">
        <v>229</v>
      </c>
      <c r="I33" s="70" t="s">
        <v>344</v>
      </c>
      <c r="J33" s="58">
        <v>44027</v>
      </c>
      <c r="K33" s="58">
        <v>44210</v>
      </c>
      <c r="L33" s="27">
        <v>20</v>
      </c>
      <c r="M33" s="79">
        <f t="shared" si="1"/>
        <v>137</v>
      </c>
      <c r="N33" s="79">
        <f>Tabla3[[#This Row],[NUMBER OF DAYS]]*Tabla3[[#This Row],[MAX. UNIT COST PER DAY]]</f>
        <v>2740</v>
      </c>
      <c r="O33" s="109"/>
      <c r="P33" s="109"/>
      <c r="Q33" s="109"/>
      <c r="R33" s="109"/>
      <c r="S33" s="109"/>
      <c r="T33" s="109"/>
      <c r="U33" s="109"/>
      <c r="V33" s="109"/>
      <c r="W33" s="109"/>
      <c r="X33" s="109"/>
      <c r="Y33" s="109"/>
      <c r="Z33" s="109"/>
      <c r="AA33" s="109"/>
      <c r="AB33" s="109"/>
      <c r="AC33" s="109"/>
      <c r="AD33" s="109"/>
      <c r="AE33" s="109"/>
      <c r="AF33" s="109"/>
      <c r="AG33" s="109"/>
    </row>
    <row r="34" spans="1:33" s="69" customFormat="1" x14ac:dyDescent="0.25">
      <c r="B34" s="47"/>
      <c r="C34" s="47"/>
      <c r="D34" s="50"/>
      <c r="E34" s="71"/>
      <c r="J34" s="71"/>
      <c r="K34" s="71"/>
      <c r="N34" s="82">
        <f>Tabla3[[#This Row],[NUMBER OF DAYS]]*Tabla3[[#This Row],[MAX. UNIT COST PER DAY]]</f>
        <v>0</v>
      </c>
      <c r="O34"/>
      <c r="P34"/>
      <c r="Q34"/>
      <c r="R34"/>
      <c r="S34"/>
      <c r="T34"/>
      <c r="U34"/>
      <c r="V34"/>
      <c r="W34"/>
      <c r="X34"/>
      <c r="Y34"/>
      <c r="Z34"/>
      <c r="AA34"/>
      <c r="AB34"/>
      <c r="AC34"/>
      <c r="AD34"/>
      <c r="AE34"/>
      <c r="AF34"/>
      <c r="AG34"/>
    </row>
    <row r="35" spans="1:33" x14ac:dyDescent="0.25">
      <c r="A35" s="27" t="s">
        <v>70</v>
      </c>
      <c r="B35" s="45" t="s">
        <v>52</v>
      </c>
      <c r="C35" s="45" t="s">
        <v>95</v>
      </c>
      <c r="D35" s="56" t="s">
        <v>87</v>
      </c>
      <c r="E35" s="55" t="s">
        <v>257</v>
      </c>
      <c r="F35" s="27" t="s">
        <v>255</v>
      </c>
      <c r="G35" s="27" t="s">
        <v>46</v>
      </c>
      <c r="H35" s="27" t="s">
        <v>214</v>
      </c>
      <c r="I35" s="27" t="s">
        <v>254</v>
      </c>
      <c r="J35" s="58">
        <v>43891</v>
      </c>
      <c r="K35" s="58">
        <v>43921</v>
      </c>
      <c r="L35" s="27">
        <v>3</v>
      </c>
      <c r="M35" s="79">
        <f t="shared" ref="M35:M40" si="2">IF(AND(G35="Manager",D35="Spain"),164,IF(AND(G35="Researcher/Teacher/Trainer",D35="Spain"),137,IF(AND(G35="Technical Staff",D35="Spain"),102,IF(AND(G35="Administrative staff",D35="Spain"),78,IF(AND(G35="Manager",D35="Slovenia"),164,IF(AND(G35="Researcher/Teacher/Trainer",D35="Slovenia"),137,IF(AND(G35="Technical Staff",D35="Slovenia"),102,IF(AND(G35="Administrative staff",D35="Slovenia"),78,IF(AND(G35="Manager",D35="Italy"),280,IF(AND(G35="Researcher/Teacher/Trainer",D35="Italy"),214,IF(AND(G35="Technical Staff",D35="Italy"),162,IF(AND(G35="Administrative staff",D35="Italy"),131,IF(AND(G35="Manager",D35="Kazakhstan"),77,IF(AND(G35="Researcher/Teacher/Trainer",D35="Kazakhstan"),57,IF(AND(G35="Technical Staff",D35="Kazakhstan"),40,IF(AND(G35="Administrative staff",D35="Kazakhstan"),32,IF(AND(G35="Manager",D35="Turkmenistan"),47,IF(AND(G35="Researcher/Teacher/Trainer",D35="Turkmenistan"),33,IF(AND(G35="Technical Staff",D35="Turkmenistan"),22,IF(AND(G35="Administrative staff",D35="Turkmenistan"),17,IF(AND(G35="Manager",D35="Tajikistan"),47,IF(AND(G35="Researcher/Teacher/Trainer",D35="Tajikistan"),33,IF(AND(G35="Technical Staff",D35="Tajikistan"),22,IF(AND(G35="Administrative staff",D35="Tajikistan"),17,))))))))))))))))))))))))</f>
        <v>164</v>
      </c>
      <c r="N35" s="79">
        <f>Tabla3[[#This Row],[NUMBER OF DAYS]]*Tabla3[[#This Row],[MAX. UNIT COST PER DAY]]</f>
        <v>492</v>
      </c>
    </row>
    <row r="36" spans="1:33" x14ac:dyDescent="0.25">
      <c r="A36" s="104" t="s">
        <v>23</v>
      </c>
      <c r="B36" s="45" t="s">
        <v>52</v>
      </c>
      <c r="C36" s="45" t="s">
        <v>95</v>
      </c>
      <c r="D36" s="56" t="s">
        <v>87</v>
      </c>
      <c r="E36" s="106" t="s">
        <v>256</v>
      </c>
      <c r="F36" s="27" t="s">
        <v>255</v>
      </c>
      <c r="G36" s="105" t="s">
        <v>71</v>
      </c>
      <c r="H36" s="27" t="s">
        <v>215</v>
      </c>
      <c r="I36" s="105" t="s">
        <v>259</v>
      </c>
      <c r="J36" s="108">
        <v>43864</v>
      </c>
      <c r="K36" s="108">
        <v>43951</v>
      </c>
      <c r="L36" s="105">
        <v>9</v>
      </c>
      <c r="M36" s="79">
        <f t="shared" si="2"/>
        <v>137</v>
      </c>
      <c r="N36" s="107">
        <f>Tabla3[[#This Row],[NUMBER OF DAYS]]*Tabla3[[#This Row],[MAX. UNIT COST PER DAY]]</f>
        <v>1233</v>
      </c>
      <c r="O36" s="103"/>
      <c r="P36" s="103"/>
      <c r="Q36" s="103"/>
      <c r="R36" s="103"/>
      <c r="S36" s="103"/>
      <c r="T36" s="103"/>
      <c r="U36" s="103"/>
      <c r="V36" s="103"/>
      <c r="W36" s="103"/>
      <c r="X36" s="103"/>
      <c r="Y36" s="103"/>
      <c r="Z36" s="103"/>
      <c r="AA36" s="103"/>
      <c r="AB36" s="103"/>
      <c r="AC36" s="103"/>
      <c r="AD36" s="103"/>
      <c r="AE36" s="103"/>
      <c r="AF36" s="103"/>
      <c r="AG36" s="103"/>
    </row>
    <row r="37" spans="1:33" x14ac:dyDescent="0.25">
      <c r="A37" s="104" t="s">
        <v>24</v>
      </c>
      <c r="B37" s="45" t="s">
        <v>52</v>
      </c>
      <c r="C37" s="45" t="s">
        <v>95</v>
      </c>
      <c r="D37" s="56" t="s">
        <v>87</v>
      </c>
      <c r="E37" s="106" t="s">
        <v>256</v>
      </c>
      <c r="F37" s="27" t="s">
        <v>255</v>
      </c>
      <c r="G37" s="105" t="s">
        <v>71</v>
      </c>
      <c r="H37" s="27" t="s">
        <v>229</v>
      </c>
      <c r="I37" s="105" t="s">
        <v>258</v>
      </c>
      <c r="J37" s="108">
        <v>43864</v>
      </c>
      <c r="K37" s="108">
        <v>43951</v>
      </c>
      <c r="L37" s="105">
        <v>6</v>
      </c>
      <c r="M37" s="79">
        <f t="shared" si="2"/>
        <v>137</v>
      </c>
      <c r="N37" s="107">
        <f>Tabla3[[#This Row],[NUMBER OF DAYS]]*Tabla3[[#This Row],[MAX. UNIT COST PER DAY]]</f>
        <v>822</v>
      </c>
      <c r="O37" s="103"/>
      <c r="P37" s="103"/>
      <c r="Q37" s="103"/>
      <c r="R37" s="103"/>
      <c r="S37" s="103"/>
      <c r="T37" s="103"/>
      <c r="U37" s="103"/>
      <c r="V37" s="103"/>
      <c r="W37" s="103"/>
      <c r="X37" s="103"/>
      <c r="Y37" s="103"/>
      <c r="Z37" s="103"/>
      <c r="AA37" s="103"/>
      <c r="AB37" s="103"/>
      <c r="AC37" s="103"/>
      <c r="AD37" s="103"/>
      <c r="AE37" s="103"/>
      <c r="AF37" s="103"/>
      <c r="AG37" s="103"/>
    </row>
    <row r="38" spans="1:33" x14ac:dyDescent="0.25">
      <c r="A38" s="74" t="s">
        <v>70</v>
      </c>
      <c r="B38" s="45" t="s">
        <v>52</v>
      </c>
      <c r="C38" s="45" t="s">
        <v>95</v>
      </c>
      <c r="D38" s="56" t="s">
        <v>87</v>
      </c>
      <c r="E38" s="106" t="s">
        <v>350</v>
      </c>
      <c r="F38" s="27" t="s">
        <v>345</v>
      </c>
      <c r="G38" s="27" t="s">
        <v>235</v>
      </c>
      <c r="H38" s="27" t="s">
        <v>214</v>
      </c>
      <c r="I38" s="27" t="s">
        <v>346</v>
      </c>
      <c r="J38" s="58">
        <v>44027</v>
      </c>
      <c r="K38" s="58">
        <v>44210</v>
      </c>
      <c r="L38" s="27">
        <v>10</v>
      </c>
      <c r="M38" s="79">
        <f t="shared" si="2"/>
        <v>78</v>
      </c>
      <c r="N38" s="79">
        <f>Tabla3[[#This Row],[NUMBER OF DAYS]]*Tabla3[[#This Row],[MAX. UNIT COST PER DAY]]</f>
        <v>780</v>
      </c>
      <c r="O38" s="109"/>
      <c r="P38" s="109"/>
      <c r="Q38" s="109"/>
      <c r="R38" s="109"/>
      <c r="S38" s="109"/>
      <c r="T38" s="109"/>
      <c r="U38" s="109"/>
      <c r="V38" s="109"/>
      <c r="W38" s="109"/>
      <c r="X38" s="109"/>
      <c r="Y38" s="109"/>
      <c r="Z38" s="109"/>
      <c r="AA38" s="109"/>
      <c r="AB38" s="109"/>
      <c r="AC38" s="109"/>
      <c r="AD38" s="109"/>
      <c r="AE38" s="109"/>
      <c r="AF38" s="109"/>
      <c r="AG38" s="109"/>
    </row>
    <row r="39" spans="1:33" x14ac:dyDescent="0.25">
      <c r="A39" s="74" t="s">
        <v>70</v>
      </c>
      <c r="B39" s="45" t="s">
        <v>52</v>
      </c>
      <c r="C39" s="45" t="s">
        <v>95</v>
      </c>
      <c r="D39" s="56" t="s">
        <v>87</v>
      </c>
      <c r="E39" s="106" t="s">
        <v>351</v>
      </c>
      <c r="F39" s="27" t="s">
        <v>347</v>
      </c>
      <c r="G39" s="27" t="s">
        <v>46</v>
      </c>
      <c r="H39" s="27" t="s">
        <v>214</v>
      </c>
      <c r="I39" s="27" t="s">
        <v>348</v>
      </c>
      <c r="J39" s="58">
        <v>44027</v>
      </c>
      <c r="K39" s="58">
        <v>44210</v>
      </c>
      <c r="L39" s="27">
        <v>8</v>
      </c>
      <c r="M39" s="79">
        <f t="shared" si="2"/>
        <v>164</v>
      </c>
      <c r="N39" s="79">
        <f>Tabla3[[#This Row],[NUMBER OF DAYS]]*Tabla3[[#This Row],[MAX. UNIT COST PER DAY]]</f>
        <v>1312</v>
      </c>
      <c r="O39" s="109"/>
      <c r="P39" s="109"/>
      <c r="Q39" s="109"/>
      <c r="R39" s="109"/>
      <c r="S39" s="109"/>
      <c r="T39" s="109"/>
      <c r="U39" s="109"/>
      <c r="V39" s="109"/>
      <c r="W39" s="109"/>
      <c r="X39" s="109"/>
      <c r="Y39" s="109"/>
      <c r="Z39" s="109"/>
      <c r="AA39" s="109"/>
      <c r="AB39" s="109"/>
      <c r="AC39" s="109"/>
      <c r="AD39" s="109"/>
      <c r="AE39" s="109"/>
      <c r="AF39" s="109"/>
      <c r="AG39" s="109"/>
    </row>
    <row r="40" spans="1:33" x14ac:dyDescent="0.25">
      <c r="A40" s="74" t="s">
        <v>70</v>
      </c>
      <c r="B40" s="45" t="s">
        <v>52</v>
      </c>
      <c r="C40" s="45" t="s">
        <v>95</v>
      </c>
      <c r="D40" s="56" t="s">
        <v>87</v>
      </c>
      <c r="E40" s="106" t="s">
        <v>352</v>
      </c>
      <c r="F40" s="27" t="s">
        <v>255</v>
      </c>
      <c r="G40" s="27" t="s">
        <v>46</v>
      </c>
      <c r="H40" s="27" t="s">
        <v>214</v>
      </c>
      <c r="I40" s="27" t="s">
        <v>349</v>
      </c>
      <c r="J40" s="58">
        <v>44027</v>
      </c>
      <c r="K40" s="58">
        <v>44210</v>
      </c>
      <c r="L40" s="27">
        <v>4</v>
      </c>
      <c r="M40" s="79">
        <f t="shared" si="2"/>
        <v>164</v>
      </c>
      <c r="N40" s="79">
        <f>Tabla3[[#This Row],[NUMBER OF DAYS]]*Tabla3[[#This Row],[MAX. UNIT COST PER DAY]]</f>
        <v>656</v>
      </c>
      <c r="O40" s="109"/>
      <c r="P40" s="109"/>
      <c r="Q40" s="109"/>
      <c r="R40" s="109"/>
      <c r="S40" s="109"/>
      <c r="T40" s="109"/>
      <c r="U40" s="109"/>
      <c r="V40" s="109"/>
      <c r="W40" s="109"/>
      <c r="X40" s="109"/>
      <c r="Y40" s="109"/>
      <c r="Z40" s="109"/>
      <c r="AA40" s="109"/>
      <c r="AB40" s="109"/>
      <c r="AC40" s="109"/>
      <c r="AD40" s="109"/>
      <c r="AE40" s="109"/>
      <c r="AF40" s="109"/>
      <c r="AG40" s="109"/>
    </row>
    <row r="41" spans="1:33" s="69" customFormat="1" x14ac:dyDescent="0.25">
      <c r="B41" s="47"/>
      <c r="C41" s="47"/>
      <c r="D41" s="50"/>
      <c r="E41" s="71"/>
      <c r="J41" s="71"/>
      <c r="K41" s="71"/>
      <c r="N41" s="82">
        <f>Tabla3[[#This Row],[NUMBER OF DAYS]]*Tabla3[[#This Row],[MAX. UNIT COST PER DAY]]</f>
        <v>0</v>
      </c>
      <c r="O41"/>
      <c r="P41"/>
      <c r="Q41"/>
      <c r="R41"/>
      <c r="S41"/>
      <c r="T41"/>
      <c r="U41"/>
      <c r="V41"/>
      <c r="W41"/>
      <c r="X41"/>
      <c r="Y41"/>
      <c r="Z41"/>
      <c r="AA41"/>
      <c r="AB41"/>
      <c r="AC41"/>
      <c r="AD41"/>
      <c r="AE41"/>
      <c r="AF41"/>
      <c r="AG41"/>
    </row>
    <row r="42" spans="1:33" x14ac:dyDescent="0.25">
      <c r="A42" s="27" t="s">
        <v>70</v>
      </c>
      <c r="B42" s="45" t="s">
        <v>53</v>
      </c>
      <c r="C42" s="45" t="s">
        <v>97</v>
      </c>
      <c r="D42" s="56" t="s">
        <v>88</v>
      </c>
      <c r="E42" s="55" t="s">
        <v>193</v>
      </c>
      <c r="F42" s="27" t="s">
        <v>195</v>
      </c>
      <c r="G42" s="27" t="s">
        <v>46</v>
      </c>
      <c r="H42" s="27" t="s">
        <v>214</v>
      </c>
      <c r="I42" s="27" t="s">
        <v>196</v>
      </c>
      <c r="J42" s="58">
        <v>43845</v>
      </c>
      <c r="K42" s="58">
        <v>44026</v>
      </c>
      <c r="L42" s="27">
        <v>9</v>
      </c>
      <c r="M42" s="79">
        <f t="shared" ref="M42:M59" si="3">IF(AND(G42="Manager",D42="Spain"),164,IF(AND(G42="Researcher/Teacher/Trainer",D42="Spain"),137,IF(AND(G42="Technical Staff",D42="Spain"),102,IF(AND(G42="Administrative staff",D42="Spain"),78,IF(AND(G42="Manager",D42="Slovenia"),164,IF(AND(G42="Researcher/Teacher/Trainer",D42="Slovenia"),137,IF(AND(G42="Technical Staff",D42="Slovenia"),102,IF(AND(G42="Administrative staff",D42="Slovenia"),78,IF(AND(G42="Manager",D42="Italy"),280,IF(AND(G42="Researcher/Teacher/Trainer",D42="Italy"),214,IF(AND(G42="Technical Staff",D42="Italy"),162,IF(AND(G42="Administrative staff",D42="Italy"),131,IF(AND(G42="Manager",D42="Kazakhstan"),77,IF(AND(G42="Researcher/Teacher/Trainer",D42="Kazakhstan"),57,IF(AND(G42="Technical Staff",D42="Kazakhstan"),40,IF(AND(G42="Administrative staff",D42="Kazakhstan"),32,IF(AND(G42="Manager",D42="Turkmenistan"),47,IF(AND(G42="Researcher/Teacher/Trainer",D42="Turkmenistan"),33,IF(AND(G42="Technical Staff",D42="Turkmenistan"),22,IF(AND(G42="Administrative staff",D42="Turkmenistan"),17,IF(AND(G42="Manager",D42="Tajikistan"),47,IF(AND(G42="Researcher/Teacher/Trainer",D42="Tajikistan"),33,IF(AND(G42="Technical Staff",D42="Tajikistan"),22,IF(AND(G42="Administrative staff",D42="Tajikistan"),17,))))))))))))))))))))))))</f>
        <v>280</v>
      </c>
      <c r="N42" s="79">
        <f>Tabla3[[#This Row],[NUMBER OF DAYS]]*Tabla3[[#This Row],[MAX. UNIT COST PER DAY]]</f>
        <v>2520</v>
      </c>
    </row>
    <row r="43" spans="1:33" x14ac:dyDescent="0.25">
      <c r="A43" s="74" t="s">
        <v>23</v>
      </c>
      <c r="B43" s="45" t="s">
        <v>53</v>
      </c>
      <c r="C43" s="45" t="s">
        <v>97</v>
      </c>
      <c r="D43" s="56" t="s">
        <v>88</v>
      </c>
      <c r="E43" s="55" t="s">
        <v>193</v>
      </c>
      <c r="F43" s="27" t="s">
        <v>195</v>
      </c>
      <c r="G43" s="27" t="s">
        <v>46</v>
      </c>
      <c r="H43" s="27" t="s">
        <v>215</v>
      </c>
      <c r="I43" s="27" t="s">
        <v>196</v>
      </c>
      <c r="J43" s="58">
        <v>43845</v>
      </c>
      <c r="K43" s="58">
        <v>44026</v>
      </c>
      <c r="L43" s="27">
        <v>5</v>
      </c>
      <c r="M43" s="79">
        <f t="shared" si="3"/>
        <v>280</v>
      </c>
      <c r="N43" s="79">
        <f>Tabla3[[#This Row],[NUMBER OF DAYS]]*Tabla3[[#This Row],[MAX. UNIT COST PER DAY]]</f>
        <v>1400</v>
      </c>
    </row>
    <row r="44" spans="1:33" x14ac:dyDescent="0.25">
      <c r="A44" s="74" t="s">
        <v>68</v>
      </c>
      <c r="B44" s="45" t="s">
        <v>53</v>
      </c>
      <c r="C44" s="45" t="s">
        <v>97</v>
      </c>
      <c r="D44" s="56" t="s">
        <v>88</v>
      </c>
      <c r="E44" s="55" t="s">
        <v>193</v>
      </c>
      <c r="F44" s="27" t="s">
        <v>195</v>
      </c>
      <c r="G44" s="27" t="s">
        <v>46</v>
      </c>
      <c r="H44" s="27" t="s">
        <v>216</v>
      </c>
      <c r="I44" s="27" t="s">
        <v>196</v>
      </c>
      <c r="J44" s="58">
        <v>43845</v>
      </c>
      <c r="K44" s="58">
        <v>44026</v>
      </c>
      <c r="L44" s="27">
        <v>4</v>
      </c>
      <c r="M44" s="79">
        <f t="shared" si="3"/>
        <v>280</v>
      </c>
      <c r="N44" s="79">
        <f>Tabla3[[#This Row],[NUMBER OF DAYS]]*Tabla3[[#This Row],[MAX. UNIT COST PER DAY]]</f>
        <v>1120</v>
      </c>
    </row>
    <row r="45" spans="1:33" x14ac:dyDescent="0.25">
      <c r="A45" s="74" t="s">
        <v>23</v>
      </c>
      <c r="B45" s="45" t="s">
        <v>53</v>
      </c>
      <c r="C45" s="45" t="s">
        <v>97</v>
      </c>
      <c r="D45" s="56" t="s">
        <v>88</v>
      </c>
      <c r="E45" s="55" t="s">
        <v>199</v>
      </c>
      <c r="F45" s="27" t="s">
        <v>197</v>
      </c>
      <c r="G45" s="27" t="s">
        <v>71</v>
      </c>
      <c r="H45" s="27" t="s">
        <v>215</v>
      </c>
      <c r="I45" s="27" t="s">
        <v>198</v>
      </c>
      <c r="J45" s="58">
        <v>43845</v>
      </c>
      <c r="K45" s="58">
        <v>44026</v>
      </c>
      <c r="L45" s="27">
        <v>5</v>
      </c>
      <c r="M45" s="79">
        <f t="shared" si="3"/>
        <v>214</v>
      </c>
      <c r="N45" s="79">
        <f>Tabla3[[#This Row],[NUMBER OF DAYS]]*Tabla3[[#This Row],[MAX. UNIT COST PER DAY]]</f>
        <v>1070</v>
      </c>
    </row>
    <row r="46" spans="1:33" x14ac:dyDescent="0.25">
      <c r="A46" s="74" t="s">
        <v>69</v>
      </c>
      <c r="B46" s="45" t="s">
        <v>53</v>
      </c>
      <c r="C46" s="45" t="s">
        <v>97</v>
      </c>
      <c r="D46" s="56" t="s">
        <v>88</v>
      </c>
      <c r="E46" s="55" t="s">
        <v>200</v>
      </c>
      <c r="F46" s="27" t="s">
        <v>197</v>
      </c>
      <c r="G46" s="27" t="s">
        <v>232</v>
      </c>
      <c r="H46" s="27" t="s">
        <v>217</v>
      </c>
      <c r="I46" s="27" t="s">
        <v>201</v>
      </c>
      <c r="J46" s="58">
        <v>43845</v>
      </c>
      <c r="K46" s="58">
        <v>44026</v>
      </c>
      <c r="L46" s="27">
        <v>3</v>
      </c>
      <c r="M46" s="79">
        <f t="shared" si="3"/>
        <v>162</v>
      </c>
      <c r="N46" s="79">
        <f>Tabla3[[#This Row],[NUMBER OF DAYS]]*Tabla3[[#This Row],[MAX. UNIT COST PER DAY]]</f>
        <v>486</v>
      </c>
    </row>
    <row r="47" spans="1:33" x14ac:dyDescent="0.25">
      <c r="A47" s="74" t="s">
        <v>23</v>
      </c>
      <c r="B47" s="45" t="s">
        <v>53</v>
      </c>
      <c r="C47" s="45" t="s">
        <v>97</v>
      </c>
      <c r="D47" s="56" t="s">
        <v>88</v>
      </c>
      <c r="E47" s="55" t="s">
        <v>204</v>
      </c>
      <c r="F47" s="27" t="s">
        <v>202</v>
      </c>
      <c r="G47" s="27" t="s">
        <v>71</v>
      </c>
      <c r="H47" s="27" t="s">
        <v>215</v>
      </c>
      <c r="I47" s="27" t="s">
        <v>203</v>
      </c>
      <c r="J47" s="58">
        <v>43845</v>
      </c>
      <c r="K47" s="58">
        <v>44026</v>
      </c>
      <c r="L47" s="27">
        <v>5</v>
      </c>
      <c r="M47" s="79">
        <f t="shared" si="3"/>
        <v>214</v>
      </c>
      <c r="N47" s="79">
        <f>Tabla3[[#This Row],[NUMBER OF DAYS]]*Tabla3[[#This Row],[MAX. UNIT COST PER DAY]]</f>
        <v>1070</v>
      </c>
    </row>
    <row r="48" spans="1:33" x14ac:dyDescent="0.25">
      <c r="A48" s="74" t="s">
        <v>69</v>
      </c>
      <c r="B48" s="45" t="s">
        <v>53</v>
      </c>
      <c r="C48" s="45" t="s">
        <v>97</v>
      </c>
      <c r="D48" s="56" t="s">
        <v>88</v>
      </c>
      <c r="E48" s="55" t="s">
        <v>206</v>
      </c>
      <c r="F48" s="27" t="s">
        <v>205</v>
      </c>
      <c r="G48" s="27" t="s">
        <v>232</v>
      </c>
      <c r="H48" s="27" t="s">
        <v>217</v>
      </c>
      <c r="I48" s="27" t="s">
        <v>208</v>
      </c>
      <c r="J48" s="58">
        <v>43845</v>
      </c>
      <c r="K48" s="58">
        <v>44026</v>
      </c>
      <c r="L48" s="27">
        <v>2</v>
      </c>
      <c r="M48" s="79">
        <f t="shared" si="3"/>
        <v>162</v>
      </c>
      <c r="N48" s="79">
        <f>Tabla3[[#This Row],[NUMBER OF DAYS]]*Tabla3[[#This Row],[MAX. UNIT COST PER DAY]]</f>
        <v>324</v>
      </c>
    </row>
    <row r="49" spans="1:33" x14ac:dyDescent="0.25">
      <c r="A49" s="74" t="s">
        <v>23</v>
      </c>
      <c r="B49" s="45" t="s">
        <v>53</v>
      </c>
      <c r="C49" s="45" t="s">
        <v>97</v>
      </c>
      <c r="D49" s="56" t="s">
        <v>88</v>
      </c>
      <c r="E49" s="55" t="s">
        <v>207</v>
      </c>
      <c r="F49" s="27" t="s">
        <v>205</v>
      </c>
      <c r="G49" s="27" t="s">
        <v>71</v>
      </c>
      <c r="H49" s="27" t="s">
        <v>215</v>
      </c>
      <c r="I49" s="27" t="s">
        <v>209</v>
      </c>
      <c r="J49" s="58">
        <v>43845</v>
      </c>
      <c r="K49" s="58">
        <v>44026</v>
      </c>
      <c r="L49" s="27">
        <v>5</v>
      </c>
      <c r="M49" s="79">
        <f t="shared" si="3"/>
        <v>214</v>
      </c>
      <c r="N49" s="79">
        <f>Tabla3[[#This Row],[NUMBER OF DAYS]]*Tabla3[[#This Row],[MAX. UNIT COST PER DAY]]</f>
        <v>1070</v>
      </c>
    </row>
    <row r="50" spans="1:33" x14ac:dyDescent="0.25">
      <c r="A50" s="74" t="s">
        <v>70</v>
      </c>
      <c r="B50" s="45" t="s">
        <v>53</v>
      </c>
      <c r="C50" s="45" t="s">
        <v>97</v>
      </c>
      <c r="D50" s="56" t="s">
        <v>88</v>
      </c>
      <c r="E50" s="55" t="s">
        <v>212</v>
      </c>
      <c r="F50" s="27" t="s">
        <v>210</v>
      </c>
      <c r="G50" s="27" t="s">
        <v>235</v>
      </c>
      <c r="H50" s="27" t="s">
        <v>214</v>
      </c>
      <c r="I50" s="27" t="s">
        <v>211</v>
      </c>
      <c r="J50" s="58">
        <v>43845</v>
      </c>
      <c r="K50" s="58">
        <v>44026</v>
      </c>
      <c r="L50" s="27">
        <v>9</v>
      </c>
      <c r="M50" s="79">
        <f t="shared" si="3"/>
        <v>131</v>
      </c>
      <c r="N50" s="79">
        <f>Tabla3[[#This Row],[NUMBER OF DAYS]]*Tabla3[[#This Row],[MAX. UNIT COST PER DAY]]</f>
        <v>1179</v>
      </c>
    </row>
    <row r="51" spans="1:33" x14ac:dyDescent="0.25">
      <c r="A51" s="74" t="s">
        <v>69</v>
      </c>
      <c r="B51" s="45" t="s">
        <v>53</v>
      </c>
      <c r="C51" s="45" t="s">
        <v>97</v>
      </c>
      <c r="D51" s="56" t="s">
        <v>88</v>
      </c>
      <c r="E51" s="55" t="s">
        <v>212</v>
      </c>
      <c r="F51" s="27" t="s">
        <v>210</v>
      </c>
      <c r="G51" s="27" t="s">
        <v>235</v>
      </c>
      <c r="H51" s="27" t="s">
        <v>217</v>
      </c>
      <c r="I51" s="27" t="s">
        <v>211</v>
      </c>
      <c r="J51" s="58">
        <v>43845</v>
      </c>
      <c r="K51" s="58">
        <v>44026</v>
      </c>
      <c r="L51" s="27">
        <v>12</v>
      </c>
      <c r="M51" s="79">
        <f t="shared" si="3"/>
        <v>131</v>
      </c>
      <c r="N51" s="79">
        <f>Tabla3[[#This Row],[NUMBER OF DAYS]]*Tabla3[[#This Row],[MAX. UNIT COST PER DAY]]</f>
        <v>1572</v>
      </c>
    </row>
    <row r="52" spans="1:33" x14ac:dyDescent="0.25">
      <c r="A52" s="74" t="s">
        <v>69</v>
      </c>
      <c r="B52" s="45" t="s">
        <v>53</v>
      </c>
      <c r="C52" s="45" t="s">
        <v>97</v>
      </c>
      <c r="D52" s="56" t="s">
        <v>88</v>
      </c>
      <c r="E52" s="55" t="s">
        <v>354</v>
      </c>
      <c r="F52" s="27" t="s">
        <v>197</v>
      </c>
      <c r="G52" s="27" t="s">
        <v>232</v>
      </c>
      <c r="H52" s="27" t="s">
        <v>217</v>
      </c>
      <c r="I52" s="27" t="s">
        <v>353</v>
      </c>
      <c r="J52" s="58">
        <v>44027</v>
      </c>
      <c r="K52" s="58">
        <v>44210</v>
      </c>
      <c r="L52" s="27">
        <v>3</v>
      </c>
      <c r="M52" s="79">
        <f t="shared" si="3"/>
        <v>162</v>
      </c>
      <c r="N52" s="79">
        <f>Tabla3[[#This Row],[NUMBER OF DAYS]]*Tabla3[[#This Row],[MAX. UNIT COST PER DAY]]</f>
        <v>486</v>
      </c>
      <c r="O52" s="109"/>
      <c r="P52" s="109"/>
      <c r="Q52" s="109"/>
      <c r="R52" s="109"/>
      <c r="S52" s="109"/>
      <c r="T52" s="109"/>
      <c r="U52" s="109"/>
      <c r="V52" s="109"/>
      <c r="W52" s="109"/>
      <c r="X52" s="109"/>
      <c r="Y52" s="109"/>
      <c r="Z52" s="109"/>
      <c r="AA52" s="109"/>
      <c r="AB52" s="109"/>
      <c r="AC52" s="109"/>
      <c r="AD52" s="109"/>
      <c r="AE52" s="109"/>
      <c r="AF52" s="109"/>
      <c r="AG52" s="109"/>
    </row>
    <row r="53" spans="1:33" x14ac:dyDescent="0.25">
      <c r="A53" s="74" t="s">
        <v>24</v>
      </c>
      <c r="B53" s="45" t="s">
        <v>53</v>
      </c>
      <c r="C53" s="45" t="s">
        <v>97</v>
      </c>
      <c r="D53" s="56" t="s">
        <v>88</v>
      </c>
      <c r="E53" s="55" t="s">
        <v>355</v>
      </c>
      <c r="F53" s="27" t="s">
        <v>205</v>
      </c>
      <c r="G53" s="27" t="s">
        <v>71</v>
      </c>
      <c r="H53" s="27" t="s">
        <v>229</v>
      </c>
      <c r="I53" s="27" t="s">
        <v>356</v>
      </c>
      <c r="J53" s="58">
        <v>44027</v>
      </c>
      <c r="K53" s="58">
        <v>44210</v>
      </c>
      <c r="L53" s="27">
        <v>25</v>
      </c>
      <c r="M53" s="79">
        <f t="shared" si="3"/>
        <v>214</v>
      </c>
      <c r="N53" s="79">
        <f>Tabla3[[#This Row],[NUMBER OF DAYS]]*Tabla3[[#This Row],[MAX. UNIT COST PER DAY]]</f>
        <v>5350</v>
      </c>
      <c r="O53" s="109"/>
      <c r="P53" s="109"/>
      <c r="Q53" s="109"/>
      <c r="R53" s="109"/>
      <c r="S53" s="109"/>
      <c r="T53" s="109"/>
      <c r="U53" s="109"/>
      <c r="V53" s="109"/>
      <c r="W53" s="109"/>
      <c r="X53" s="109"/>
      <c r="Y53" s="109"/>
      <c r="Z53" s="109"/>
      <c r="AA53" s="109"/>
      <c r="AB53" s="109"/>
      <c r="AC53" s="109"/>
      <c r="AD53" s="109"/>
      <c r="AE53" s="109"/>
      <c r="AF53" s="109"/>
      <c r="AG53" s="109"/>
    </row>
    <row r="54" spans="1:33" x14ac:dyDescent="0.25">
      <c r="A54" s="74" t="s">
        <v>70</v>
      </c>
      <c r="B54" s="45" t="s">
        <v>53</v>
      </c>
      <c r="C54" s="45" t="s">
        <v>97</v>
      </c>
      <c r="D54" s="56" t="s">
        <v>88</v>
      </c>
      <c r="E54" s="55" t="s">
        <v>357</v>
      </c>
      <c r="F54" s="27" t="s">
        <v>195</v>
      </c>
      <c r="G54" s="27" t="s">
        <v>46</v>
      </c>
      <c r="H54" s="27" t="s">
        <v>214</v>
      </c>
      <c r="I54" s="27" t="s">
        <v>358</v>
      </c>
      <c r="J54" s="58">
        <v>44027</v>
      </c>
      <c r="K54" s="58">
        <v>44210</v>
      </c>
      <c r="L54" s="27">
        <v>6</v>
      </c>
      <c r="M54" s="79">
        <f t="shared" si="3"/>
        <v>280</v>
      </c>
      <c r="N54" s="79">
        <f>Tabla3[[#This Row],[NUMBER OF DAYS]]*Tabla3[[#This Row],[MAX. UNIT COST PER DAY]]</f>
        <v>1680</v>
      </c>
      <c r="O54" s="109"/>
      <c r="P54" s="109"/>
      <c r="Q54" s="109"/>
      <c r="R54" s="109"/>
      <c r="S54" s="109"/>
      <c r="T54" s="109"/>
      <c r="U54" s="109"/>
      <c r="V54" s="109"/>
      <c r="W54" s="109"/>
      <c r="X54" s="109"/>
      <c r="Y54" s="109"/>
      <c r="Z54" s="109"/>
      <c r="AA54" s="109"/>
      <c r="AB54" s="109"/>
      <c r="AC54" s="109"/>
      <c r="AD54" s="109"/>
      <c r="AE54" s="109"/>
      <c r="AF54" s="109"/>
      <c r="AG54" s="109"/>
    </row>
    <row r="55" spans="1:33" x14ac:dyDescent="0.25">
      <c r="A55" s="74" t="s">
        <v>68</v>
      </c>
      <c r="B55" s="45" t="s">
        <v>53</v>
      </c>
      <c r="C55" s="45" t="s">
        <v>97</v>
      </c>
      <c r="D55" s="56" t="s">
        <v>88</v>
      </c>
      <c r="E55" s="55" t="s">
        <v>357</v>
      </c>
      <c r="F55" s="27" t="s">
        <v>195</v>
      </c>
      <c r="G55" s="27" t="s">
        <v>46</v>
      </c>
      <c r="H55" s="27" t="s">
        <v>216</v>
      </c>
      <c r="I55" s="27" t="s">
        <v>359</v>
      </c>
      <c r="J55" s="58">
        <v>44027</v>
      </c>
      <c r="K55" s="58">
        <v>44210</v>
      </c>
      <c r="L55" s="27">
        <v>6</v>
      </c>
      <c r="M55" s="79">
        <f t="shared" si="3"/>
        <v>280</v>
      </c>
      <c r="N55" s="79">
        <f>Tabla3[[#This Row],[NUMBER OF DAYS]]*Tabla3[[#This Row],[MAX. UNIT COST PER DAY]]</f>
        <v>1680</v>
      </c>
      <c r="O55" s="109"/>
      <c r="P55" s="109"/>
      <c r="Q55" s="109"/>
      <c r="R55" s="109"/>
      <c r="S55" s="109"/>
      <c r="T55" s="109"/>
      <c r="U55" s="109"/>
      <c r="V55" s="109"/>
      <c r="W55" s="109"/>
      <c r="X55" s="109"/>
      <c r="Y55" s="109"/>
      <c r="Z55" s="109"/>
      <c r="AA55" s="109"/>
      <c r="AB55" s="109"/>
      <c r="AC55" s="109"/>
      <c r="AD55" s="109"/>
      <c r="AE55" s="109"/>
      <c r="AF55" s="109"/>
      <c r="AG55" s="109"/>
    </row>
    <row r="56" spans="1:33" x14ac:dyDescent="0.25">
      <c r="A56" s="74" t="s">
        <v>24</v>
      </c>
      <c r="B56" s="45" t="s">
        <v>53</v>
      </c>
      <c r="C56" s="45" t="s">
        <v>97</v>
      </c>
      <c r="D56" s="56" t="s">
        <v>88</v>
      </c>
      <c r="E56" s="55" t="s">
        <v>361</v>
      </c>
      <c r="F56" s="27" t="s">
        <v>202</v>
      </c>
      <c r="G56" s="27" t="s">
        <v>71</v>
      </c>
      <c r="H56" s="27" t="s">
        <v>229</v>
      </c>
      <c r="I56" s="27" t="s">
        <v>360</v>
      </c>
      <c r="J56" s="58">
        <v>44027</v>
      </c>
      <c r="K56" s="58">
        <v>44210</v>
      </c>
      <c r="L56" s="27">
        <v>23</v>
      </c>
      <c r="M56" s="79">
        <f t="shared" si="3"/>
        <v>214</v>
      </c>
      <c r="N56" s="79">
        <f>Tabla3[[#This Row],[NUMBER OF DAYS]]*Tabla3[[#This Row],[MAX. UNIT COST PER DAY]]</f>
        <v>4922</v>
      </c>
      <c r="O56" s="109"/>
      <c r="P56" s="109"/>
      <c r="Q56" s="109"/>
      <c r="R56" s="109"/>
      <c r="S56" s="109"/>
      <c r="T56" s="109"/>
      <c r="U56" s="109"/>
      <c r="V56" s="109"/>
      <c r="W56" s="109"/>
      <c r="X56" s="109"/>
      <c r="Y56" s="109"/>
      <c r="Z56" s="109"/>
      <c r="AA56" s="109"/>
      <c r="AB56" s="109"/>
      <c r="AC56" s="109"/>
      <c r="AD56" s="109"/>
      <c r="AE56" s="109"/>
      <c r="AF56" s="109"/>
      <c r="AG56" s="109"/>
    </row>
    <row r="57" spans="1:33" x14ac:dyDescent="0.25">
      <c r="A57" s="74" t="s">
        <v>70</v>
      </c>
      <c r="B57" s="45" t="s">
        <v>53</v>
      </c>
      <c r="C57" s="45" t="s">
        <v>97</v>
      </c>
      <c r="D57" s="56" t="s">
        <v>88</v>
      </c>
      <c r="E57" s="55" t="s">
        <v>362</v>
      </c>
      <c r="F57" s="27" t="s">
        <v>210</v>
      </c>
      <c r="G57" s="27" t="s">
        <v>235</v>
      </c>
      <c r="H57" s="27" t="s">
        <v>214</v>
      </c>
      <c r="I57" s="27" t="s">
        <v>363</v>
      </c>
      <c r="J57" s="58">
        <v>44027</v>
      </c>
      <c r="K57" s="58">
        <v>44210</v>
      </c>
      <c r="L57" s="27">
        <v>7</v>
      </c>
      <c r="M57" s="79">
        <f t="shared" si="3"/>
        <v>131</v>
      </c>
      <c r="N57" s="79">
        <f>Tabla3[[#This Row],[NUMBER OF DAYS]]*Tabla3[[#This Row],[MAX. UNIT COST PER DAY]]</f>
        <v>917</v>
      </c>
      <c r="O57" s="109"/>
      <c r="P57" s="109"/>
      <c r="Q57" s="109"/>
      <c r="R57" s="109"/>
      <c r="S57" s="109"/>
      <c r="T57" s="109"/>
      <c r="U57" s="109"/>
      <c r="V57" s="109"/>
      <c r="W57" s="109"/>
      <c r="X57" s="109"/>
      <c r="Y57" s="109"/>
      <c r="Z57" s="109"/>
      <c r="AA57" s="109"/>
      <c r="AB57" s="109"/>
      <c r="AC57" s="109"/>
      <c r="AD57" s="109"/>
      <c r="AE57" s="109"/>
      <c r="AF57" s="109"/>
      <c r="AG57" s="109"/>
    </row>
    <row r="58" spans="1:33" x14ac:dyDescent="0.25">
      <c r="A58" s="74" t="s">
        <v>68</v>
      </c>
      <c r="B58" s="45" t="s">
        <v>53</v>
      </c>
      <c r="C58" s="45" t="s">
        <v>97</v>
      </c>
      <c r="D58" s="56" t="s">
        <v>88</v>
      </c>
      <c r="E58" s="55" t="s">
        <v>362</v>
      </c>
      <c r="F58" s="27" t="s">
        <v>210</v>
      </c>
      <c r="G58" s="27" t="s">
        <v>235</v>
      </c>
      <c r="H58" s="27" t="s">
        <v>216</v>
      </c>
      <c r="I58" s="27" t="s">
        <v>364</v>
      </c>
      <c r="J58" s="58">
        <v>44027</v>
      </c>
      <c r="K58" s="58">
        <v>44210</v>
      </c>
      <c r="L58" s="27">
        <v>5</v>
      </c>
      <c r="M58" s="79">
        <f t="shared" si="3"/>
        <v>131</v>
      </c>
      <c r="N58" s="79">
        <f>Tabla3[[#This Row],[NUMBER OF DAYS]]*Tabla3[[#This Row],[MAX. UNIT COST PER DAY]]</f>
        <v>655</v>
      </c>
    </row>
    <row r="59" spans="1:33" x14ac:dyDescent="0.25">
      <c r="A59" s="74" t="s">
        <v>24</v>
      </c>
      <c r="B59" s="45" t="s">
        <v>53</v>
      </c>
      <c r="C59" s="45" t="s">
        <v>97</v>
      </c>
      <c r="D59" s="56" t="s">
        <v>88</v>
      </c>
      <c r="E59" s="55" t="s">
        <v>365</v>
      </c>
      <c r="F59" s="27" t="s">
        <v>197</v>
      </c>
      <c r="G59" s="27" t="s">
        <v>71</v>
      </c>
      <c r="H59" s="27" t="s">
        <v>229</v>
      </c>
      <c r="I59" s="27" t="s">
        <v>360</v>
      </c>
      <c r="J59" s="58">
        <v>44027</v>
      </c>
      <c r="K59" s="58">
        <v>44210</v>
      </c>
      <c r="L59" s="128">
        <v>27</v>
      </c>
      <c r="M59" s="79">
        <f t="shared" si="3"/>
        <v>214</v>
      </c>
      <c r="N59" s="79">
        <f>Tabla3[[#This Row],[NUMBER OF DAYS]]*Tabla3[[#This Row],[MAX. UNIT COST PER DAY]]</f>
        <v>5778</v>
      </c>
      <c r="O59" s="109"/>
      <c r="P59" s="109"/>
      <c r="Q59" s="109"/>
      <c r="R59" s="109"/>
      <c r="S59" s="109"/>
      <c r="T59" s="109"/>
      <c r="U59" s="109"/>
      <c r="V59" s="109"/>
      <c r="W59" s="109"/>
      <c r="X59" s="109"/>
      <c r="Y59" s="109"/>
      <c r="Z59" s="109"/>
      <c r="AA59" s="109"/>
      <c r="AB59" s="109"/>
      <c r="AC59" s="109"/>
      <c r="AD59" s="109"/>
      <c r="AE59" s="109"/>
      <c r="AF59" s="109"/>
      <c r="AG59" s="109"/>
    </row>
    <row r="60" spans="1:33" x14ac:dyDescent="0.25">
      <c r="A60" s="69"/>
      <c r="B60" s="47"/>
      <c r="C60" s="47"/>
      <c r="D60" s="50"/>
      <c r="E60" s="71"/>
      <c r="F60" s="69"/>
      <c r="G60" s="69"/>
      <c r="H60" s="69"/>
      <c r="I60" s="69"/>
      <c r="J60" s="71"/>
      <c r="K60" s="71"/>
      <c r="L60" s="69"/>
      <c r="M60" s="82">
        <f>Tabla3[[#This Row],[TO]]*Tabla3[[#This Row],[NUMBER OF DAYS]]</f>
        <v>0</v>
      </c>
      <c r="N60" s="82">
        <f>Tabla3[[#This Row],[NUMBER OF DAYS]]*Tabla3[[#This Row],[MAX. UNIT COST PER DAY]]</f>
        <v>0</v>
      </c>
    </row>
    <row r="61" spans="1:33" x14ac:dyDescent="0.25">
      <c r="A61" s="27" t="s">
        <v>23</v>
      </c>
      <c r="B61" s="45" t="s">
        <v>54</v>
      </c>
      <c r="C61" s="45" t="s">
        <v>99</v>
      </c>
      <c r="D61" s="56" t="s">
        <v>454</v>
      </c>
      <c r="E61" s="55" t="s">
        <v>194</v>
      </c>
      <c r="F61" s="27" t="s">
        <v>218</v>
      </c>
      <c r="G61" s="27" t="s">
        <v>46</v>
      </c>
      <c r="H61" s="27" t="s">
        <v>215</v>
      </c>
      <c r="I61" s="27" t="s">
        <v>236</v>
      </c>
      <c r="J61" s="58">
        <v>43845</v>
      </c>
      <c r="K61" s="102">
        <v>44026</v>
      </c>
      <c r="L61" s="27">
        <v>5</v>
      </c>
      <c r="M61" s="79">
        <f t="shared" ref="M61:M74" si="4">IF(AND(G61="Manager",D61="Spain"),164,IF(AND(G61="Researcher/Teacher/Trainer",D61="Spain"),137,IF(AND(G61="Technical Staff",D61="Spain"),102,IF(AND(G61="Administrative staff",D61="Spain"),78,IF(AND(G61="Manager",D61="Slovenia"),164,IF(AND(G61="Researcher/Teacher/Trainer",D61="Slovenia"),137,IF(AND(G61="Technical Staff",D61="Slovenia"),102,IF(AND(G61="Administrative staff",D61="Slovenia"),78,IF(AND(G61="Manager",D61="Italy"),280,IF(AND(G61="Researcher/Teacher/Trainer",D61="Italy"),214,IF(AND(G61="Technical Staff",D61="Italy"),162,IF(AND(G61="Administrative staff",D61="Italy"),131,IF(AND(G61="Manager",D61="Kazakhstan"),77,IF(AND(G61="Researcher/Teacher/Trainer",D61="Kazakhstan"),57,IF(AND(G61="Technical Staff",D61="Kazakhstan"),40,IF(AND(G61="Administrative staff",D61="Kazakhstan"),32,IF(AND(G61="Manager",D61="Turkmenistan"),47,IF(AND(G61="Researcher/Teacher/Trainer",D61="Turkmenistan"),33,IF(AND(G61="Technical Staff",D61="Turkmenistan"),22,IF(AND(G61="Administrative staff",D61="Turkmenistan"),17,IF(AND(G61="Manager",D61="Tajikistan"),47,IF(AND(G61="Researcher/Teacher/Trainer",D61="Tajikistan"),33,IF(AND(G61="Technical Staff",D61="Tajikistan"),22,IF(AND(G61="Administrative staff",D61="Tajikistan"),17,))))))))))))))))))))))))</f>
        <v>77</v>
      </c>
      <c r="N61" s="79">
        <f>Tabla3[[#This Row],[NUMBER OF DAYS]]*Tabla3[[#This Row],[MAX. UNIT COST PER DAY]]</f>
        <v>385</v>
      </c>
    </row>
    <row r="62" spans="1:33" x14ac:dyDescent="0.25">
      <c r="A62" s="74" t="s">
        <v>70</v>
      </c>
      <c r="B62" s="45" t="s">
        <v>54</v>
      </c>
      <c r="C62" s="45" t="s">
        <v>99</v>
      </c>
      <c r="D62" s="56" t="s">
        <v>454</v>
      </c>
      <c r="E62" s="55" t="s">
        <v>194</v>
      </c>
      <c r="F62" s="27" t="s">
        <v>218</v>
      </c>
      <c r="G62" s="27" t="s">
        <v>46</v>
      </c>
      <c r="H62" s="27" t="s">
        <v>214</v>
      </c>
      <c r="I62" s="27" t="s">
        <v>237</v>
      </c>
      <c r="J62" s="58">
        <v>43845</v>
      </c>
      <c r="K62" s="102">
        <v>44026</v>
      </c>
      <c r="L62" s="27">
        <v>5</v>
      </c>
      <c r="M62" s="79">
        <f t="shared" si="4"/>
        <v>77</v>
      </c>
      <c r="N62" s="79">
        <f>Tabla3[[#This Row],[NUMBER OF DAYS]]*Tabla3[[#This Row],[MAX. UNIT COST PER DAY]]</f>
        <v>385</v>
      </c>
    </row>
    <row r="63" spans="1:33" x14ac:dyDescent="0.25">
      <c r="A63" s="74" t="s">
        <v>70</v>
      </c>
      <c r="B63" s="45" t="s">
        <v>54</v>
      </c>
      <c r="C63" s="45" t="s">
        <v>99</v>
      </c>
      <c r="D63" s="56" t="s">
        <v>454</v>
      </c>
      <c r="E63" s="55" t="s">
        <v>238</v>
      </c>
      <c r="F63" s="27" t="s">
        <v>219</v>
      </c>
      <c r="G63" s="27" t="s">
        <v>46</v>
      </c>
      <c r="H63" s="27" t="s">
        <v>214</v>
      </c>
      <c r="I63" s="27" t="s">
        <v>220</v>
      </c>
      <c r="J63" s="58">
        <v>43845</v>
      </c>
      <c r="K63" s="102">
        <v>44026</v>
      </c>
      <c r="L63" s="27">
        <v>10</v>
      </c>
      <c r="M63" s="79">
        <f t="shared" si="4"/>
        <v>77</v>
      </c>
      <c r="N63" s="79">
        <f>Tabla3[[#This Row],[NUMBER OF DAYS]]*Tabla3[[#This Row],[MAX. UNIT COST PER DAY]]</f>
        <v>770</v>
      </c>
    </row>
    <row r="64" spans="1:33" x14ac:dyDescent="0.25">
      <c r="A64" s="74" t="s">
        <v>70</v>
      </c>
      <c r="B64" s="45" t="s">
        <v>54</v>
      </c>
      <c r="C64" s="45" t="s">
        <v>99</v>
      </c>
      <c r="D64" s="56" t="s">
        <v>454</v>
      </c>
      <c r="E64" s="55" t="s">
        <v>239</v>
      </c>
      <c r="F64" s="27" t="s">
        <v>221</v>
      </c>
      <c r="G64" s="27" t="s">
        <v>235</v>
      </c>
      <c r="H64" s="27" t="s">
        <v>214</v>
      </c>
      <c r="I64" s="27" t="s">
        <v>222</v>
      </c>
      <c r="J64" s="58">
        <v>43845</v>
      </c>
      <c r="K64" s="102">
        <v>44026</v>
      </c>
      <c r="L64" s="27">
        <v>10</v>
      </c>
      <c r="M64" s="79">
        <f t="shared" si="4"/>
        <v>32</v>
      </c>
      <c r="N64" s="79">
        <f>Tabla3[[#This Row],[NUMBER OF DAYS]]*Tabla3[[#This Row],[MAX. UNIT COST PER DAY]]</f>
        <v>320</v>
      </c>
    </row>
    <row r="65" spans="1:33" x14ac:dyDescent="0.25">
      <c r="A65" s="74" t="s">
        <v>24</v>
      </c>
      <c r="B65" s="45" t="s">
        <v>54</v>
      </c>
      <c r="C65" s="45" t="s">
        <v>99</v>
      </c>
      <c r="D65" s="56" t="s">
        <v>454</v>
      </c>
      <c r="E65" s="55" t="s">
        <v>240</v>
      </c>
      <c r="F65" s="27" t="s">
        <v>223</v>
      </c>
      <c r="G65" s="27" t="s">
        <v>71</v>
      </c>
      <c r="H65" s="27" t="s">
        <v>215</v>
      </c>
      <c r="I65" s="27" t="s">
        <v>224</v>
      </c>
      <c r="J65" s="58">
        <v>43845</v>
      </c>
      <c r="K65" s="102">
        <v>44026</v>
      </c>
      <c r="L65" s="27">
        <v>7</v>
      </c>
      <c r="M65" s="79">
        <f t="shared" si="4"/>
        <v>57</v>
      </c>
      <c r="N65" s="79">
        <f>Tabla3[[#This Row],[NUMBER OF DAYS]]*Tabla3[[#This Row],[MAX. UNIT COST PER DAY]]</f>
        <v>399</v>
      </c>
    </row>
    <row r="66" spans="1:33" x14ac:dyDescent="0.25">
      <c r="A66" s="74" t="s">
        <v>70</v>
      </c>
      <c r="B66" s="45" t="s">
        <v>54</v>
      </c>
      <c r="C66" s="45" t="s">
        <v>99</v>
      </c>
      <c r="D66" s="56" t="s">
        <v>454</v>
      </c>
      <c r="E66" s="55" t="s">
        <v>240</v>
      </c>
      <c r="F66" s="27" t="s">
        <v>223</v>
      </c>
      <c r="G66" s="27" t="s">
        <v>71</v>
      </c>
      <c r="H66" s="27" t="s">
        <v>214</v>
      </c>
      <c r="I66" s="27" t="s">
        <v>224</v>
      </c>
      <c r="J66" s="58">
        <v>43845</v>
      </c>
      <c r="K66" s="102">
        <v>44026</v>
      </c>
      <c r="L66" s="27">
        <v>5</v>
      </c>
      <c r="M66" s="79">
        <f t="shared" si="4"/>
        <v>57</v>
      </c>
      <c r="N66" s="79">
        <f>Tabla3[[#This Row],[NUMBER OF DAYS]]*Tabla3[[#This Row],[MAX. UNIT COST PER DAY]]</f>
        <v>285</v>
      </c>
    </row>
    <row r="67" spans="1:33" x14ac:dyDescent="0.25">
      <c r="A67" s="74" t="s">
        <v>70</v>
      </c>
      <c r="B67" s="45" t="s">
        <v>54</v>
      </c>
      <c r="C67" s="45" t="s">
        <v>99</v>
      </c>
      <c r="D67" s="56" t="s">
        <v>454</v>
      </c>
      <c r="E67" s="55" t="s">
        <v>241</v>
      </c>
      <c r="F67" s="27" t="s">
        <v>225</v>
      </c>
      <c r="G67" s="27" t="s">
        <v>71</v>
      </c>
      <c r="H67" s="27" t="s">
        <v>214</v>
      </c>
      <c r="I67" s="27" t="s">
        <v>226</v>
      </c>
      <c r="J67" s="58">
        <v>43845</v>
      </c>
      <c r="K67" s="102">
        <v>44026</v>
      </c>
      <c r="L67" s="27">
        <v>8</v>
      </c>
      <c r="M67" s="79">
        <f t="shared" si="4"/>
        <v>57</v>
      </c>
      <c r="N67" s="79">
        <f>Tabla3[[#This Row],[NUMBER OF DAYS]]*Tabla3[[#This Row],[MAX. UNIT COST PER DAY]]</f>
        <v>456</v>
      </c>
    </row>
    <row r="68" spans="1:33" x14ac:dyDescent="0.25">
      <c r="A68" s="74" t="s">
        <v>70</v>
      </c>
      <c r="B68" s="45" t="s">
        <v>54</v>
      </c>
      <c r="C68" s="45" t="s">
        <v>99</v>
      </c>
      <c r="D68" s="56" t="s">
        <v>454</v>
      </c>
      <c r="E68" s="55" t="s">
        <v>242</v>
      </c>
      <c r="F68" s="27" t="s">
        <v>227</v>
      </c>
      <c r="G68" s="27" t="s">
        <v>235</v>
      </c>
      <c r="H68" s="27" t="s">
        <v>214</v>
      </c>
      <c r="I68" s="27" t="s">
        <v>228</v>
      </c>
      <c r="J68" s="58">
        <v>43845</v>
      </c>
      <c r="K68" s="102">
        <v>44026</v>
      </c>
      <c r="L68" s="27">
        <v>8</v>
      </c>
      <c r="M68" s="79">
        <f t="shared" si="4"/>
        <v>32</v>
      </c>
      <c r="N68" s="79">
        <f>Tabla3[[#This Row],[NUMBER OF DAYS]]*Tabla3[[#This Row],[MAX. UNIT COST PER DAY]]</f>
        <v>256</v>
      </c>
    </row>
    <row r="69" spans="1:33" x14ac:dyDescent="0.25">
      <c r="A69" s="186" t="s">
        <v>24</v>
      </c>
      <c r="B69" s="27" t="s">
        <v>54</v>
      </c>
      <c r="C69" s="27" t="s">
        <v>99</v>
      </c>
      <c r="D69" s="55" t="s">
        <v>454</v>
      </c>
      <c r="E69" s="55" t="s">
        <v>392</v>
      </c>
      <c r="F69" s="27" t="s">
        <v>225</v>
      </c>
      <c r="G69" s="27" t="s">
        <v>71</v>
      </c>
      <c r="H69" s="27" t="s">
        <v>229</v>
      </c>
      <c r="I69" s="128" t="s">
        <v>500</v>
      </c>
      <c r="J69" s="58">
        <v>44027</v>
      </c>
      <c r="K69" s="58">
        <v>44210</v>
      </c>
      <c r="L69" s="27">
        <v>10</v>
      </c>
      <c r="M69" s="79">
        <f t="shared" si="4"/>
        <v>57</v>
      </c>
      <c r="N69" s="79">
        <f>Tabla3[[#This Row],[NUMBER OF DAYS]]*Tabla3[[#This Row],[MAX. UNIT COST PER DAY]]</f>
        <v>570</v>
      </c>
      <c r="O69" s="123"/>
      <c r="P69" s="123"/>
      <c r="Q69" s="123"/>
      <c r="R69" s="123"/>
      <c r="S69" s="123"/>
      <c r="T69" s="123"/>
      <c r="U69" s="123"/>
      <c r="V69" s="123"/>
      <c r="W69" s="123"/>
      <c r="X69" s="123"/>
      <c r="Y69" s="123"/>
      <c r="Z69" s="123"/>
      <c r="AA69" s="123"/>
      <c r="AB69" s="123"/>
      <c r="AC69" s="123"/>
      <c r="AD69" s="123"/>
      <c r="AE69" s="123"/>
      <c r="AF69" s="123"/>
      <c r="AG69" s="123"/>
    </row>
    <row r="70" spans="1:33" x14ac:dyDescent="0.25">
      <c r="A70" s="186" t="s">
        <v>70</v>
      </c>
      <c r="B70" s="27" t="s">
        <v>54</v>
      </c>
      <c r="C70" s="27" t="s">
        <v>99</v>
      </c>
      <c r="D70" s="55" t="s">
        <v>454</v>
      </c>
      <c r="E70" s="55" t="s">
        <v>394</v>
      </c>
      <c r="F70" s="27" t="s">
        <v>393</v>
      </c>
      <c r="G70" s="27" t="s">
        <v>235</v>
      </c>
      <c r="H70" s="27" t="s">
        <v>214</v>
      </c>
      <c r="I70" s="128" t="s">
        <v>501</v>
      </c>
      <c r="J70" s="58">
        <v>44027</v>
      </c>
      <c r="K70" s="58">
        <v>44210</v>
      </c>
      <c r="L70" s="27">
        <v>5</v>
      </c>
      <c r="M70" s="79">
        <f t="shared" si="4"/>
        <v>32</v>
      </c>
      <c r="N70" s="79">
        <f>Tabla3[[#This Row],[NUMBER OF DAYS]]*Tabla3[[#This Row],[MAX. UNIT COST PER DAY]]</f>
        <v>160</v>
      </c>
      <c r="O70" s="123"/>
      <c r="P70" s="123"/>
      <c r="Q70" s="123"/>
      <c r="R70" s="123"/>
      <c r="S70" s="123"/>
      <c r="T70" s="123"/>
      <c r="U70" s="123"/>
      <c r="V70" s="123"/>
      <c r="W70" s="123"/>
      <c r="X70" s="123"/>
      <c r="Y70" s="123"/>
      <c r="Z70" s="123"/>
      <c r="AA70" s="123"/>
      <c r="AB70" s="123"/>
      <c r="AC70" s="123"/>
      <c r="AD70" s="123"/>
      <c r="AE70" s="123"/>
      <c r="AF70" s="123"/>
      <c r="AG70" s="123"/>
    </row>
    <row r="71" spans="1:33" x14ac:dyDescent="0.25">
      <c r="A71" s="186" t="s">
        <v>24</v>
      </c>
      <c r="B71" s="27" t="s">
        <v>54</v>
      </c>
      <c r="C71" s="27" t="s">
        <v>99</v>
      </c>
      <c r="D71" s="55" t="s">
        <v>454</v>
      </c>
      <c r="E71" s="55" t="s">
        <v>395</v>
      </c>
      <c r="F71" s="27" t="s">
        <v>223</v>
      </c>
      <c r="G71" s="27" t="s">
        <v>71</v>
      </c>
      <c r="H71" s="27" t="s">
        <v>229</v>
      </c>
      <c r="I71" s="128" t="s">
        <v>502</v>
      </c>
      <c r="J71" s="58">
        <v>44027</v>
      </c>
      <c r="K71" s="58">
        <v>44210</v>
      </c>
      <c r="L71" s="27">
        <v>10</v>
      </c>
      <c r="M71" s="79">
        <f t="shared" si="4"/>
        <v>57</v>
      </c>
      <c r="N71" s="79">
        <f>Tabla3[[#This Row],[NUMBER OF DAYS]]*Tabla3[[#This Row],[MAX. UNIT COST PER DAY]]</f>
        <v>570</v>
      </c>
      <c r="O71" s="123"/>
      <c r="P71" s="123"/>
      <c r="Q71" s="123"/>
      <c r="R71" s="123"/>
      <c r="S71" s="123"/>
      <c r="T71" s="123"/>
      <c r="U71" s="123"/>
      <c r="V71" s="123"/>
      <c r="W71" s="123"/>
      <c r="X71" s="123"/>
      <c r="Y71" s="123"/>
      <c r="Z71" s="123"/>
      <c r="AA71" s="123"/>
      <c r="AB71" s="123"/>
      <c r="AC71" s="123"/>
      <c r="AD71" s="123"/>
      <c r="AE71" s="123"/>
      <c r="AF71" s="123"/>
      <c r="AG71" s="123"/>
    </row>
    <row r="72" spans="1:33" x14ac:dyDescent="0.25">
      <c r="A72" s="186" t="s">
        <v>70</v>
      </c>
      <c r="B72" s="27" t="s">
        <v>54</v>
      </c>
      <c r="C72" s="27" t="s">
        <v>99</v>
      </c>
      <c r="D72" s="55" t="s">
        <v>454</v>
      </c>
      <c r="E72" s="55" t="s">
        <v>396</v>
      </c>
      <c r="F72" s="27" t="s">
        <v>221</v>
      </c>
      <c r="G72" s="27" t="s">
        <v>235</v>
      </c>
      <c r="H72" s="27" t="s">
        <v>214</v>
      </c>
      <c r="I72" s="27" t="s">
        <v>503</v>
      </c>
      <c r="J72" s="58">
        <v>44027</v>
      </c>
      <c r="K72" s="58">
        <v>44210</v>
      </c>
      <c r="L72" s="27">
        <v>10</v>
      </c>
      <c r="M72" s="79">
        <f t="shared" si="4"/>
        <v>32</v>
      </c>
      <c r="N72" s="79">
        <f>Tabla3[[#This Row],[NUMBER OF DAYS]]*Tabla3[[#This Row],[MAX. UNIT COST PER DAY]]</f>
        <v>320</v>
      </c>
      <c r="O72" s="123"/>
      <c r="P72" s="123"/>
      <c r="Q72" s="123"/>
      <c r="R72" s="123"/>
      <c r="S72" s="123"/>
      <c r="T72" s="123"/>
      <c r="U72" s="123"/>
      <c r="V72" s="123"/>
      <c r="W72" s="123"/>
      <c r="X72" s="123"/>
      <c r="Y72" s="123"/>
      <c r="Z72" s="123"/>
      <c r="AA72" s="123"/>
      <c r="AB72" s="123"/>
      <c r="AC72" s="123"/>
      <c r="AD72" s="123"/>
      <c r="AE72" s="123"/>
      <c r="AF72" s="123"/>
      <c r="AG72" s="123"/>
    </row>
    <row r="73" spans="1:33" x14ac:dyDescent="0.25">
      <c r="A73" s="186" t="s">
        <v>70</v>
      </c>
      <c r="B73" s="27" t="s">
        <v>54</v>
      </c>
      <c r="C73" s="27" t="s">
        <v>99</v>
      </c>
      <c r="D73" s="55" t="s">
        <v>454</v>
      </c>
      <c r="E73" s="55" t="s">
        <v>504</v>
      </c>
      <c r="F73" s="27" t="s">
        <v>219</v>
      </c>
      <c r="G73" s="27" t="s">
        <v>46</v>
      </c>
      <c r="H73" s="27" t="s">
        <v>214</v>
      </c>
      <c r="I73" s="185" t="s">
        <v>505</v>
      </c>
      <c r="J73" s="58">
        <v>44027</v>
      </c>
      <c r="K73" s="58">
        <v>44210</v>
      </c>
      <c r="L73" s="185">
        <v>10</v>
      </c>
      <c r="M73" s="79">
        <f t="shared" si="4"/>
        <v>77</v>
      </c>
      <c r="N73" s="79">
        <f>Tabla3[[#This Row],[NUMBER OF DAYS]]*Tabla3[[#This Row],[MAX. UNIT COST PER DAY]]</f>
        <v>770</v>
      </c>
      <c r="O73" s="123"/>
      <c r="P73" s="123"/>
      <c r="Q73" s="123"/>
      <c r="R73" s="123"/>
      <c r="S73" s="123"/>
      <c r="T73" s="123"/>
      <c r="U73" s="123"/>
      <c r="V73" s="123"/>
      <c r="W73" s="123"/>
      <c r="X73" s="123"/>
      <c r="Y73" s="123"/>
      <c r="Z73" s="123"/>
      <c r="AA73" s="123"/>
      <c r="AB73" s="123"/>
      <c r="AC73" s="123"/>
      <c r="AD73" s="123"/>
      <c r="AE73" s="123"/>
      <c r="AF73" s="123"/>
      <c r="AG73" s="123"/>
    </row>
    <row r="74" spans="1:33" x14ac:dyDescent="0.25">
      <c r="A74" s="186" t="s">
        <v>70</v>
      </c>
      <c r="B74" s="27" t="s">
        <v>54</v>
      </c>
      <c r="C74" s="27" t="s">
        <v>99</v>
      </c>
      <c r="D74" s="55" t="s">
        <v>454</v>
      </c>
      <c r="E74" s="55" t="s">
        <v>397</v>
      </c>
      <c r="F74" s="27" t="s">
        <v>218</v>
      </c>
      <c r="G74" s="27" t="s">
        <v>46</v>
      </c>
      <c r="H74" s="27" t="s">
        <v>214</v>
      </c>
      <c r="I74" s="27" t="s">
        <v>506</v>
      </c>
      <c r="J74" s="58">
        <v>44027</v>
      </c>
      <c r="K74" s="58">
        <v>44210</v>
      </c>
      <c r="L74" s="27">
        <v>10</v>
      </c>
      <c r="M74" s="79">
        <f t="shared" si="4"/>
        <v>77</v>
      </c>
      <c r="N74" s="79">
        <f>Tabla3[[#This Row],[NUMBER OF DAYS]]*Tabla3[[#This Row],[MAX. UNIT COST PER DAY]]</f>
        <v>770</v>
      </c>
      <c r="O74" s="123"/>
      <c r="P74" s="123"/>
      <c r="Q74" s="123"/>
      <c r="R74" s="123"/>
      <c r="S74" s="123"/>
      <c r="T74" s="123"/>
      <c r="U74" s="123"/>
      <c r="V74" s="123"/>
      <c r="W74" s="123"/>
      <c r="X74" s="123"/>
      <c r="Y74" s="123"/>
      <c r="Z74" s="123"/>
      <c r="AA74" s="123"/>
      <c r="AB74" s="123"/>
      <c r="AC74" s="123"/>
      <c r="AD74" s="123"/>
      <c r="AE74" s="123"/>
      <c r="AF74" s="123"/>
      <c r="AG74" s="123"/>
    </row>
    <row r="75" spans="1:33" x14ac:dyDescent="0.25">
      <c r="A75" s="69"/>
      <c r="B75" s="47"/>
      <c r="C75" s="47"/>
      <c r="D75" s="50"/>
      <c r="E75" s="71"/>
      <c r="F75" s="69"/>
      <c r="G75" s="69"/>
      <c r="H75" s="69"/>
      <c r="I75" s="69"/>
      <c r="J75" s="71"/>
      <c r="K75" s="71"/>
      <c r="L75" s="69"/>
      <c r="M75" s="82">
        <f>Tabla3[[#This Row],[TO]]*Tabla3[[#This Row],[NUMBER OF DAYS]]</f>
        <v>0</v>
      </c>
      <c r="N75" s="82">
        <f>Tabla3[[#This Row],[NUMBER OF DAYS]]*Tabla3[[#This Row],[MAX. UNIT COST PER DAY]]</f>
        <v>0</v>
      </c>
    </row>
    <row r="76" spans="1:33" x14ac:dyDescent="0.25">
      <c r="A76" s="27" t="s">
        <v>24</v>
      </c>
      <c r="B76" s="27" t="s">
        <v>55</v>
      </c>
      <c r="C76" s="27" t="s">
        <v>101</v>
      </c>
      <c r="D76" s="55" t="s">
        <v>90</v>
      </c>
      <c r="E76" s="55" t="s">
        <v>180</v>
      </c>
      <c r="F76" s="27" t="s">
        <v>179</v>
      </c>
      <c r="G76" s="27" t="s">
        <v>235</v>
      </c>
      <c r="H76" s="76" t="s">
        <v>229</v>
      </c>
      <c r="I76" s="70" t="s">
        <v>181</v>
      </c>
      <c r="J76" s="58">
        <v>43845</v>
      </c>
      <c r="K76" s="58">
        <v>44026</v>
      </c>
      <c r="L76" s="27">
        <v>6</v>
      </c>
      <c r="M76" s="79">
        <f t="shared" ref="M76:M108" si="5">IF(AND(G76="Manager",D76="Spain"),164,IF(AND(G76="Researcher/Teacher/Trainer",D76="Spain"),137,IF(AND(G76="Technical Staff",D76="Spain"),102,IF(AND(G76="Administrative staff",D76="Spain"),78,IF(AND(G76="Manager",D76="Slovenia"),164,IF(AND(G76="Researcher/Teacher/Trainer",D76="Slovenia"),137,IF(AND(G76="Technical Staff",D76="Slovenia"),102,IF(AND(G76="Administrative staff",D76="Slovenia"),78,IF(AND(G76="Manager",D76="Italy"),280,IF(AND(G76="Researcher/Teacher/Trainer",D76="Italy"),214,IF(AND(G76="Technical Staff",D76="Italy"),162,IF(AND(G76="Administrative staff",D76="Italy"),131,IF(AND(G76="Manager",D76="Kazakhstan"),77,IF(AND(G76="Researcher/Teacher/Trainer",D76="Kazakhstan"),57,IF(AND(G76="Technical Staff",D76="Kazakhstan"),40,IF(AND(G76="Administrative staff",D76="Kazakhstan"),32,IF(AND(G76="Manager",D76="Turkmenistan"),47,IF(AND(G76="Researcher/Teacher/Trainer",D76="Turkmenistan"),33,IF(AND(G76="Technical Staff",D76="Turkmenistan"),22,IF(AND(G76="Administrative staff",D76="Turkmenistan"),17,IF(AND(G76="Manager",D76="Tajikistan"),47,IF(AND(G76="Researcher/Teacher/Trainer",D76="Tajikistan"),33,IF(AND(G76="Technical Staff",D76="Tajikistan"),22,IF(AND(G76="Administrative staff",D76="Tajikistan"),17,))))))))))))))))))))))))</f>
        <v>17</v>
      </c>
      <c r="N76" s="79">
        <f>Tabla3[[#This Row],[NUMBER OF DAYS]]*Tabla3[[#This Row],[MAX. UNIT COST PER DAY]]</f>
        <v>102</v>
      </c>
    </row>
    <row r="77" spans="1:33" x14ac:dyDescent="0.25">
      <c r="A77" s="72" t="s">
        <v>69</v>
      </c>
      <c r="B77" s="27" t="s">
        <v>55</v>
      </c>
      <c r="C77" s="27" t="s">
        <v>101</v>
      </c>
      <c r="D77" s="55" t="s">
        <v>90</v>
      </c>
      <c r="E77" s="55" t="s">
        <v>180</v>
      </c>
      <c r="F77" s="27" t="s">
        <v>179</v>
      </c>
      <c r="G77" s="27" t="s">
        <v>235</v>
      </c>
      <c r="H77" s="76" t="s">
        <v>217</v>
      </c>
      <c r="I77" s="70" t="s">
        <v>181</v>
      </c>
      <c r="J77" s="58">
        <v>43845</v>
      </c>
      <c r="K77" s="58">
        <v>44026</v>
      </c>
      <c r="L77" s="45">
        <v>8</v>
      </c>
      <c r="M77" s="79">
        <f t="shared" si="5"/>
        <v>17</v>
      </c>
      <c r="N77" s="80">
        <f>Tabla3[[#This Row],[NUMBER OF DAYS]]*Tabla3[[#This Row],[MAX. UNIT COST PER DAY]]</f>
        <v>136</v>
      </c>
    </row>
    <row r="78" spans="1:33" x14ac:dyDescent="0.25">
      <c r="A78" s="72" t="s">
        <v>70</v>
      </c>
      <c r="B78" s="27" t="s">
        <v>55</v>
      </c>
      <c r="C78" s="27" t="s">
        <v>101</v>
      </c>
      <c r="D78" s="55" t="s">
        <v>90</v>
      </c>
      <c r="E78" s="55" t="s">
        <v>180</v>
      </c>
      <c r="F78" s="27" t="s">
        <v>179</v>
      </c>
      <c r="G78" s="27" t="s">
        <v>235</v>
      </c>
      <c r="H78" s="76" t="s">
        <v>214</v>
      </c>
      <c r="I78" s="70" t="s">
        <v>181</v>
      </c>
      <c r="J78" s="58">
        <v>43845</v>
      </c>
      <c r="K78" s="58">
        <v>44026</v>
      </c>
      <c r="L78" s="45">
        <v>3</v>
      </c>
      <c r="M78" s="79">
        <f t="shared" si="5"/>
        <v>17</v>
      </c>
      <c r="N78" s="80">
        <f>Tabla3[[#This Row],[NUMBER OF DAYS]]*Tabla3[[#This Row],[MAX. UNIT COST PER DAY]]</f>
        <v>51</v>
      </c>
    </row>
    <row r="79" spans="1:33" x14ac:dyDescent="0.25">
      <c r="A79" s="74" t="s">
        <v>23</v>
      </c>
      <c r="B79" s="27" t="s">
        <v>55</v>
      </c>
      <c r="C79" s="27" t="s">
        <v>101</v>
      </c>
      <c r="D79" s="55" t="s">
        <v>90</v>
      </c>
      <c r="E79" s="55" t="s">
        <v>180</v>
      </c>
      <c r="F79" s="27" t="s">
        <v>179</v>
      </c>
      <c r="G79" s="27" t="s">
        <v>235</v>
      </c>
      <c r="H79" s="76" t="s">
        <v>215</v>
      </c>
      <c r="I79" s="70" t="s">
        <v>181</v>
      </c>
      <c r="J79" s="58">
        <v>43845</v>
      </c>
      <c r="K79" s="58">
        <v>44026</v>
      </c>
      <c r="L79" s="27">
        <v>9</v>
      </c>
      <c r="M79" s="79">
        <f t="shared" si="5"/>
        <v>17</v>
      </c>
      <c r="N79" s="79">
        <f>Tabla3[[#This Row],[NUMBER OF DAYS]]*Tabla3[[#This Row],[MAX. UNIT COST PER DAY]]</f>
        <v>153</v>
      </c>
    </row>
    <row r="80" spans="1:33" x14ac:dyDescent="0.25">
      <c r="A80" s="74" t="s">
        <v>68</v>
      </c>
      <c r="B80" s="27" t="s">
        <v>55</v>
      </c>
      <c r="C80" s="27" t="s">
        <v>101</v>
      </c>
      <c r="D80" s="55" t="s">
        <v>90</v>
      </c>
      <c r="E80" s="55" t="s">
        <v>180</v>
      </c>
      <c r="F80" s="27" t="s">
        <v>179</v>
      </c>
      <c r="G80" s="27" t="s">
        <v>235</v>
      </c>
      <c r="H80" s="76" t="s">
        <v>216</v>
      </c>
      <c r="I80" s="70" t="s">
        <v>181</v>
      </c>
      <c r="J80" s="58">
        <v>43845</v>
      </c>
      <c r="K80" s="58">
        <v>44026</v>
      </c>
      <c r="L80" s="27">
        <v>2</v>
      </c>
      <c r="M80" s="79">
        <f t="shared" si="5"/>
        <v>17</v>
      </c>
      <c r="N80" s="79">
        <f>Tabla3[[#This Row],[NUMBER OF DAYS]]*Tabla3[[#This Row],[MAX. UNIT COST PER DAY]]</f>
        <v>34</v>
      </c>
    </row>
    <row r="81" spans="1:33" x14ac:dyDescent="0.25">
      <c r="A81" s="74" t="s">
        <v>24</v>
      </c>
      <c r="B81" s="27" t="s">
        <v>55</v>
      </c>
      <c r="C81" s="27" t="s">
        <v>101</v>
      </c>
      <c r="D81" s="55" t="s">
        <v>90</v>
      </c>
      <c r="E81" s="55" t="s">
        <v>182</v>
      </c>
      <c r="F81" s="27" t="s">
        <v>121</v>
      </c>
      <c r="G81" s="27" t="s">
        <v>46</v>
      </c>
      <c r="H81" s="76" t="s">
        <v>229</v>
      </c>
      <c r="I81" s="70" t="s">
        <v>183</v>
      </c>
      <c r="J81" s="58">
        <v>43845</v>
      </c>
      <c r="K81" s="58">
        <v>44026</v>
      </c>
      <c r="L81" s="27">
        <v>7</v>
      </c>
      <c r="M81" s="79">
        <f t="shared" si="5"/>
        <v>47</v>
      </c>
      <c r="N81" s="79">
        <f>Tabla3[[#This Row],[NUMBER OF DAYS]]*Tabla3[[#This Row],[MAX. UNIT COST PER DAY]]</f>
        <v>329</v>
      </c>
    </row>
    <row r="82" spans="1:33" x14ac:dyDescent="0.25">
      <c r="A82" s="74" t="s">
        <v>69</v>
      </c>
      <c r="B82" s="27" t="s">
        <v>55</v>
      </c>
      <c r="C82" s="27" t="s">
        <v>101</v>
      </c>
      <c r="D82" s="55" t="s">
        <v>90</v>
      </c>
      <c r="E82" s="55" t="s">
        <v>182</v>
      </c>
      <c r="F82" s="27" t="s">
        <v>121</v>
      </c>
      <c r="G82" s="27" t="s">
        <v>46</v>
      </c>
      <c r="H82" s="76" t="s">
        <v>217</v>
      </c>
      <c r="I82" s="70" t="s">
        <v>183</v>
      </c>
      <c r="J82" s="58">
        <v>43845</v>
      </c>
      <c r="K82" s="58">
        <v>44026</v>
      </c>
      <c r="L82" s="27">
        <v>11</v>
      </c>
      <c r="M82" s="79">
        <f t="shared" si="5"/>
        <v>47</v>
      </c>
      <c r="N82" s="79">
        <f>Tabla3[[#This Row],[NUMBER OF DAYS]]*Tabla3[[#This Row],[MAX. UNIT COST PER DAY]]</f>
        <v>517</v>
      </c>
    </row>
    <row r="83" spans="1:33" x14ac:dyDescent="0.25">
      <c r="A83" s="74" t="s">
        <v>70</v>
      </c>
      <c r="B83" s="27" t="s">
        <v>55</v>
      </c>
      <c r="C83" s="27" t="s">
        <v>101</v>
      </c>
      <c r="D83" s="55" t="s">
        <v>90</v>
      </c>
      <c r="E83" s="55" t="s">
        <v>182</v>
      </c>
      <c r="F83" s="27" t="s">
        <v>121</v>
      </c>
      <c r="G83" s="27" t="s">
        <v>46</v>
      </c>
      <c r="H83" s="76" t="s">
        <v>233</v>
      </c>
      <c r="I83" s="70" t="s">
        <v>183</v>
      </c>
      <c r="J83" s="58">
        <v>43845</v>
      </c>
      <c r="K83" s="58">
        <v>44026</v>
      </c>
      <c r="L83" s="27">
        <v>3</v>
      </c>
      <c r="M83" s="79">
        <f t="shared" si="5"/>
        <v>47</v>
      </c>
      <c r="N83" s="79">
        <f>Tabla3[[#This Row],[NUMBER OF DAYS]]*Tabla3[[#This Row],[MAX. UNIT COST PER DAY]]</f>
        <v>141</v>
      </c>
    </row>
    <row r="84" spans="1:33" x14ac:dyDescent="0.25">
      <c r="A84" s="74" t="s">
        <v>23</v>
      </c>
      <c r="B84" s="27" t="s">
        <v>55</v>
      </c>
      <c r="C84" s="27" t="s">
        <v>101</v>
      </c>
      <c r="D84" s="55" t="s">
        <v>90</v>
      </c>
      <c r="E84" s="55" t="s">
        <v>182</v>
      </c>
      <c r="F84" s="27" t="s">
        <v>121</v>
      </c>
      <c r="G84" s="27" t="s">
        <v>46</v>
      </c>
      <c r="H84" s="76" t="s">
        <v>215</v>
      </c>
      <c r="I84" s="70" t="s">
        <v>183</v>
      </c>
      <c r="J84" s="58">
        <v>43845</v>
      </c>
      <c r="K84" s="58">
        <v>44026</v>
      </c>
      <c r="L84" s="27">
        <v>11</v>
      </c>
      <c r="M84" s="79">
        <f t="shared" si="5"/>
        <v>47</v>
      </c>
      <c r="N84" s="79">
        <f>Tabla3[[#This Row],[NUMBER OF DAYS]]*Tabla3[[#This Row],[MAX. UNIT COST PER DAY]]</f>
        <v>517</v>
      </c>
    </row>
    <row r="85" spans="1:33" x14ac:dyDescent="0.25">
      <c r="A85" s="74" t="s">
        <v>68</v>
      </c>
      <c r="B85" s="27" t="s">
        <v>55</v>
      </c>
      <c r="C85" s="27" t="s">
        <v>101</v>
      </c>
      <c r="D85" s="55" t="s">
        <v>90</v>
      </c>
      <c r="E85" s="55" t="s">
        <v>182</v>
      </c>
      <c r="F85" s="27" t="s">
        <v>121</v>
      </c>
      <c r="G85" s="27" t="s">
        <v>46</v>
      </c>
      <c r="H85" s="76" t="s">
        <v>216</v>
      </c>
      <c r="I85" s="70" t="s">
        <v>183</v>
      </c>
      <c r="J85" s="58">
        <v>43845</v>
      </c>
      <c r="K85" s="58">
        <v>44026</v>
      </c>
      <c r="L85" s="27">
        <v>2</v>
      </c>
      <c r="M85" s="79">
        <f t="shared" si="5"/>
        <v>47</v>
      </c>
      <c r="N85" s="79">
        <f>Tabla3[[#This Row],[NUMBER OF DAYS]]*Tabla3[[#This Row],[MAX. UNIT COST PER DAY]]</f>
        <v>94</v>
      </c>
    </row>
    <row r="86" spans="1:33" x14ac:dyDescent="0.25">
      <c r="A86" s="72" t="s">
        <v>24</v>
      </c>
      <c r="B86" s="27" t="s">
        <v>55</v>
      </c>
      <c r="C86" s="27" t="s">
        <v>101</v>
      </c>
      <c r="D86" s="55" t="s">
        <v>90</v>
      </c>
      <c r="E86" s="56" t="s">
        <v>184</v>
      </c>
      <c r="F86" s="45" t="s">
        <v>185</v>
      </c>
      <c r="G86" s="45" t="s">
        <v>71</v>
      </c>
      <c r="H86" s="76" t="s">
        <v>229</v>
      </c>
      <c r="I86" s="45" t="s">
        <v>186</v>
      </c>
      <c r="J86" s="58">
        <v>43845</v>
      </c>
      <c r="K86" s="58">
        <v>44026</v>
      </c>
      <c r="L86" s="45">
        <v>3</v>
      </c>
      <c r="M86" s="79">
        <f t="shared" si="5"/>
        <v>33</v>
      </c>
      <c r="N86" s="80">
        <f>Tabla3[[#This Row],[NUMBER OF DAYS]]*Tabla3[[#This Row],[MAX. UNIT COST PER DAY]]</f>
        <v>99</v>
      </c>
    </row>
    <row r="87" spans="1:33" x14ac:dyDescent="0.25">
      <c r="A87" s="74" t="s">
        <v>69</v>
      </c>
      <c r="B87" s="27" t="s">
        <v>55</v>
      </c>
      <c r="C87" s="27" t="s">
        <v>101</v>
      </c>
      <c r="D87" s="55" t="s">
        <v>90</v>
      </c>
      <c r="E87" s="56" t="s">
        <v>184</v>
      </c>
      <c r="F87" s="45" t="s">
        <v>185</v>
      </c>
      <c r="G87" s="45" t="s">
        <v>71</v>
      </c>
      <c r="H87" s="76" t="s">
        <v>217</v>
      </c>
      <c r="I87" s="45" t="s">
        <v>186</v>
      </c>
      <c r="J87" s="58">
        <v>43845</v>
      </c>
      <c r="K87" s="58">
        <v>44026</v>
      </c>
      <c r="L87" s="27">
        <v>3</v>
      </c>
      <c r="M87" s="79">
        <f t="shared" si="5"/>
        <v>33</v>
      </c>
      <c r="N87" s="79">
        <f>Tabla3[[#This Row],[NUMBER OF DAYS]]*Tabla3[[#This Row],[MAX. UNIT COST PER DAY]]</f>
        <v>99</v>
      </c>
    </row>
    <row r="88" spans="1:33" x14ac:dyDescent="0.25">
      <c r="A88" s="74" t="s">
        <v>23</v>
      </c>
      <c r="B88" s="27" t="s">
        <v>55</v>
      </c>
      <c r="C88" s="27" t="s">
        <v>101</v>
      </c>
      <c r="D88" s="55" t="s">
        <v>90</v>
      </c>
      <c r="E88" s="56" t="s">
        <v>184</v>
      </c>
      <c r="F88" s="45" t="s">
        <v>185</v>
      </c>
      <c r="G88" s="45" t="s">
        <v>71</v>
      </c>
      <c r="H88" s="76" t="s">
        <v>215</v>
      </c>
      <c r="I88" s="45" t="s">
        <v>186</v>
      </c>
      <c r="J88" s="58">
        <v>43845</v>
      </c>
      <c r="K88" s="58">
        <v>44026</v>
      </c>
      <c r="L88" s="27">
        <v>3</v>
      </c>
      <c r="M88" s="79">
        <f t="shared" si="5"/>
        <v>33</v>
      </c>
      <c r="N88" s="79">
        <f>Tabla3[[#This Row],[NUMBER OF DAYS]]*Tabla3[[#This Row],[MAX. UNIT COST PER DAY]]</f>
        <v>99</v>
      </c>
    </row>
    <row r="89" spans="1:33" x14ac:dyDescent="0.25">
      <c r="A89" s="74" t="s">
        <v>24</v>
      </c>
      <c r="B89" s="27" t="s">
        <v>55</v>
      </c>
      <c r="C89" s="27" t="s">
        <v>101</v>
      </c>
      <c r="D89" s="55" t="s">
        <v>90</v>
      </c>
      <c r="E89" s="56" t="s">
        <v>188</v>
      </c>
      <c r="F89" s="27" t="s">
        <v>187</v>
      </c>
      <c r="G89" s="27" t="s">
        <v>232</v>
      </c>
      <c r="H89" s="76" t="s">
        <v>229</v>
      </c>
      <c r="I89" s="75" t="s">
        <v>189</v>
      </c>
      <c r="J89" s="58">
        <v>43845</v>
      </c>
      <c r="K89" s="58">
        <v>44026</v>
      </c>
      <c r="L89" s="27">
        <v>4</v>
      </c>
      <c r="M89" s="79">
        <f t="shared" si="5"/>
        <v>22</v>
      </c>
      <c r="N89" s="79">
        <f>Tabla3[[#This Row],[NUMBER OF DAYS]]*Tabla3[[#This Row],[MAX. UNIT COST PER DAY]]</f>
        <v>88</v>
      </c>
    </row>
    <row r="90" spans="1:33" x14ac:dyDescent="0.25">
      <c r="A90" s="74" t="s">
        <v>69</v>
      </c>
      <c r="B90" s="27" t="s">
        <v>55</v>
      </c>
      <c r="C90" s="27" t="s">
        <v>101</v>
      </c>
      <c r="D90" s="55" t="s">
        <v>90</v>
      </c>
      <c r="E90" s="56" t="s">
        <v>188</v>
      </c>
      <c r="F90" s="27" t="s">
        <v>187</v>
      </c>
      <c r="G90" s="27" t="s">
        <v>232</v>
      </c>
      <c r="H90" s="76" t="s">
        <v>217</v>
      </c>
      <c r="I90" s="75" t="s">
        <v>189</v>
      </c>
      <c r="J90" s="58">
        <v>43845</v>
      </c>
      <c r="K90" s="58">
        <v>44026</v>
      </c>
      <c r="L90" s="27">
        <v>7</v>
      </c>
      <c r="M90" s="79">
        <f t="shared" si="5"/>
        <v>22</v>
      </c>
      <c r="N90" s="79">
        <f>Tabla3[[#This Row],[NUMBER OF DAYS]]*Tabla3[[#This Row],[MAX. UNIT COST PER DAY]]</f>
        <v>154</v>
      </c>
    </row>
    <row r="91" spans="1:33" x14ac:dyDescent="0.25">
      <c r="A91" s="74" t="s">
        <v>70</v>
      </c>
      <c r="B91" s="27" t="s">
        <v>55</v>
      </c>
      <c r="C91" s="27" t="s">
        <v>101</v>
      </c>
      <c r="D91" s="55" t="s">
        <v>90</v>
      </c>
      <c r="E91" s="56" t="s">
        <v>188</v>
      </c>
      <c r="F91" s="27" t="s">
        <v>187</v>
      </c>
      <c r="G91" s="27" t="s">
        <v>232</v>
      </c>
      <c r="H91" s="76" t="s">
        <v>214</v>
      </c>
      <c r="I91" s="75" t="s">
        <v>189</v>
      </c>
      <c r="J91" s="58">
        <v>43845</v>
      </c>
      <c r="K91" s="58">
        <v>44026</v>
      </c>
      <c r="L91" s="27">
        <v>6</v>
      </c>
      <c r="M91" s="79">
        <f t="shared" si="5"/>
        <v>22</v>
      </c>
      <c r="N91" s="79">
        <f>Tabla3[[#This Row],[NUMBER OF DAYS]]*Tabla3[[#This Row],[MAX. UNIT COST PER DAY]]</f>
        <v>132</v>
      </c>
    </row>
    <row r="92" spans="1:33" x14ac:dyDescent="0.25">
      <c r="A92" s="74" t="s">
        <v>23</v>
      </c>
      <c r="B92" s="27" t="s">
        <v>55</v>
      </c>
      <c r="C92" s="27" t="s">
        <v>101</v>
      </c>
      <c r="D92" s="55" t="s">
        <v>90</v>
      </c>
      <c r="E92" s="56" t="s">
        <v>188</v>
      </c>
      <c r="F92" s="27" t="s">
        <v>187</v>
      </c>
      <c r="G92" s="27" t="s">
        <v>232</v>
      </c>
      <c r="H92" s="76" t="s">
        <v>215</v>
      </c>
      <c r="I92" s="75" t="s">
        <v>189</v>
      </c>
      <c r="J92" s="58">
        <v>43845</v>
      </c>
      <c r="K92" s="58">
        <v>44026</v>
      </c>
      <c r="L92" s="27">
        <v>5</v>
      </c>
      <c r="M92" s="79">
        <f t="shared" si="5"/>
        <v>22</v>
      </c>
      <c r="N92" s="79">
        <f>Tabla3[[#This Row],[NUMBER OF DAYS]]*Tabla3[[#This Row],[MAX. UNIT COST PER DAY]]</f>
        <v>110</v>
      </c>
    </row>
    <row r="93" spans="1:33" x14ac:dyDescent="0.25">
      <c r="A93" s="115" t="s">
        <v>23</v>
      </c>
      <c r="B93" s="27" t="s">
        <v>55</v>
      </c>
      <c r="C93" s="27" t="s">
        <v>101</v>
      </c>
      <c r="D93" s="55" t="s">
        <v>90</v>
      </c>
      <c r="E93" s="56" t="s">
        <v>366</v>
      </c>
      <c r="F93" s="116" t="s">
        <v>179</v>
      </c>
      <c r="G93" s="116" t="s">
        <v>235</v>
      </c>
      <c r="H93" s="27" t="s">
        <v>215</v>
      </c>
      <c r="I93" s="120" t="s">
        <v>370</v>
      </c>
      <c r="J93" s="58">
        <v>44027</v>
      </c>
      <c r="K93" s="58">
        <v>44210</v>
      </c>
      <c r="L93" s="116">
        <v>13</v>
      </c>
      <c r="M93" s="79">
        <f t="shared" si="5"/>
        <v>17</v>
      </c>
      <c r="N93" s="118">
        <f>Tabla3[[#This Row],[NUMBER OF DAYS]]*Tabla3[[#This Row],[MAX. UNIT COST PER DAY]]</f>
        <v>221</v>
      </c>
      <c r="O93" s="109"/>
      <c r="P93" s="109"/>
      <c r="Q93" s="109"/>
      <c r="R93" s="109"/>
      <c r="S93" s="109"/>
      <c r="T93" s="109"/>
      <c r="U93" s="109"/>
      <c r="V93" s="109"/>
      <c r="W93" s="109"/>
      <c r="X93" s="109"/>
      <c r="Y93" s="109"/>
      <c r="Z93" s="109"/>
      <c r="AA93" s="109"/>
      <c r="AB93" s="109"/>
      <c r="AC93" s="109"/>
      <c r="AD93" s="109"/>
      <c r="AE93" s="109"/>
      <c r="AF93" s="109"/>
      <c r="AG93" s="109"/>
    </row>
    <row r="94" spans="1:33" x14ac:dyDescent="0.25">
      <c r="A94" s="115" t="s">
        <v>69</v>
      </c>
      <c r="B94" s="27" t="s">
        <v>55</v>
      </c>
      <c r="C94" s="27" t="s">
        <v>101</v>
      </c>
      <c r="D94" s="55" t="s">
        <v>90</v>
      </c>
      <c r="E94" s="56" t="s">
        <v>366</v>
      </c>
      <c r="F94" s="116" t="s">
        <v>179</v>
      </c>
      <c r="G94" s="116" t="s">
        <v>235</v>
      </c>
      <c r="H94" s="27" t="s">
        <v>217</v>
      </c>
      <c r="I94" s="120" t="s">
        <v>371</v>
      </c>
      <c r="J94" s="58">
        <v>44027</v>
      </c>
      <c r="K94" s="58">
        <v>44210</v>
      </c>
      <c r="L94" s="116">
        <v>10</v>
      </c>
      <c r="M94" s="79">
        <f t="shared" si="5"/>
        <v>17</v>
      </c>
      <c r="N94" s="118">
        <f>Tabla3[[#This Row],[NUMBER OF DAYS]]*Tabla3[[#This Row],[MAX. UNIT COST PER DAY]]</f>
        <v>170</v>
      </c>
      <c r="O94" s="109"/>
      <c r="P94" s="109"/>
      <c r="Q94" s="109"/>
      <c r="R94" s="109"/>
      <c r="S94" s="109"/>
      <c r="T94" s="109"/>
      <c r="U94" s="109"/>
      <c r="V94" s="109"/>
      <c r="W94" s="109"/>
      <c r="X94" s="109"/>
      <c r="Y94" s="109"/>
      <c r="Z94" s="109"/>
      <c r="AA94" s="109"/>
      <c r="AB94" s="109"/>
      <c r="AC94" s="109"/>
      <c r="AD94" s="109"/>
      <c r="AE94" s="109"/>
      <c r="AF94" s="109"/>
      <c r="AG94" s="109"/>
    </row>
    <row r="95" spans="1:33" x14ac:dyDescent="0.25">
      <c r="A95" s="115" t="s">
        <v>68</v>
      </c>
      <c r="B95" s="27" t="s">
        <v>55</v>
      </c>
      <c r="C95" s="27" t="s">
        <v>101</v>
      </c>
      <c r="D95" s="55" t="s">
        <v>90</v>
      </c>
      <c r="E95" s="56" t="s">
        <v>366</v>
      </c>
      <c r="F95" s="116" t="s">
        <v>179</v>
      </c>
      <c r="G95" s="116" t="s">
        <v>235</v>
      </c>
      <c r="H95" s="27" t="s">
        <v>216</v>
      </c>
      <c r="I95" s="120" t="s">
        <v>372</v>
      </c>
      <c r="J95" s="58">
        <v>44027</v>
      </c>
      <c r="K95" s="58">
        <v>44210</v>
      </c>
      <c r="L95" s="116">
        <v>2</v>
      </c>
      <c r="M95" s="79">
        <f t="shared" si="5"/>
        <v>17</v>
      </c>
      <c r="N95" s="118">
        <f>Tabla3[[#This Row],[NUMBER OF DAYS]]*Tabla3[[#This Row],[MAX. UNIT COST PER DAY]]</f>
        <v>34</v>
      </c>
      <c r="O95" s="109"/>
      <c r="P95" s="109"/>
      <c r="Q95" s="109"/>
      <c r="R95" s="109"/>
      <c r="S95" s="109"/>
      <c r="T95" s="109"/>
      <c r="U95" s="109"/>
      <c r="V95" s="109"/>
      <c r="W95" s="109"/>
      <c r="X95" s="109"/>
      <c r="Y95" s="109"/>
      <c r="Z95" s="109"/>
      <c r="AA95" s="109"/>
      <c r="AB95" s="109"/>
      <c r="AC95" s="109"/>
      <c r="AD95" s="109"/>
      <c r="AE95" s="109"/>
      <c r="AF95" s="109"/>
      <c r="AG95" s="109"/>
    </row>
    <row r="96" spans="1:33" x14ac:dyDescent="0.25">
      <c r="A96" s="115" t="s">
        <v>24</v>
      </c>
      <c r="B96" s="27" t="s">
        <v>55</v>
      </c>
      <c r="C96" s="27" t="s">
        <v>101</v>
      </c>
      <c r="D96" s="55" t="s">
        <v>90</v>
      </c>
      <c r="E96" s="56" t="s">
        <v>366</v>
      </c>
      <c r="F96" s="116" t="s">
        <v>179</v>
      </c>
      <c r="G96" s="116" t="s">
        <v>235</v>
      </c>
      <c r="H96" s="27" t="s">
        <v>215</v>
      </c>
      <c r="I96" s="120" t="s">
        <v>373</v>
      </c>
      <c r="J96" s="58">
        <v>44027</v>
      </c>
      <c r="K96" s="58">
        <v>44210</v>
      </c>
      <c r="L96" s="116">
        <v>2</v>
      </c>
      <c r="M96" s="79">
        <f t="shared" si="5"/>
        <v>17</v>
      </c>
      <c r="N96" s="118">
        <f>Tabla3[[#This Row],[NUMBER OF DAYS]]*Tabla3[[#This Row],[MAX. UNIT COST PER DAY]]</f>
        <v>34</v>
      </c>
      <c r="O96" s="109"/>
      <c r="P96" s="109"/>
      <c r="Q96" s="109"/>
      <c r="R96" s="109"/>
      <c r="S96" s="109"/>
      <c r="T96" s="109"/>
      <c r="U96" s="109"/>
      <c r="V96" s="109"/>
      <c r="W96" s="109"/>
      <c r="X96" s="109"/>
      <c r="Y96" s="109"/>
      <c r="Z96" s="109"/>
      <c r="AA96" s="109"/>
      <c r="AB96" s="109"/>
      <c r="AC96" s="109"/>
      <c r="AD96" s="109"/>
      <c r="AE96" s="109"/>
      <c r="AF96" s="109"/>
      <c r="AG96" s="109"/>
    </row>
    <row r="97" spans="1:33" x14ac:dyDescent="0.25">
      <c r="A97" s="115" t="s">
        <v>70</v>
      </c>
      <c r="B97" s="27" t="s">
        <v>55</v>
      </c>
      <c r="C97" s="27" t="s">
        <v>101</v>
      </c>
      <c r="D97" s="55" t="s">
        <v>90</v>
      </c>
      <c r="E97" s="56" t="s">
        <v>366</v>
      </c>
      <c r="F97" s="116" t="s">
        <v>179</v>
      </c>
      <c r="G97" s="116" t="s">
        <v>235</v>
      </c>
      <c r="H97" s="27" t="s">
        <v>214</v>
      </c>
      <c r="I97" s="120" t="s">
        <v>374</v>
      </c>
      <c r="J97" s="58">
        <v>44027</v>
      </c>
      <c r="K97" s="58">
        <v>44210</v>
      </c>
      <c r="L97" s="116">
        <v>2</v>
      </c>
      <c r="M97" s="79">
        <f t="shared" si="5"/>
        <v>17</v>
      </c>
      <c r="N97" s="118">
        <f>Tabla3[[#This Row],[NUMBER OF DAYS]]*Tabla3[[#This Row],[MAX. UNIT COST PER DAY]]</f>
        <v>34</v>
      </c>
      <c r="O97" s="109"/>
      <c r="P97" s="109"/>
      <c r="Q97" s="109"/>
      <c r="R97" s="109"/>
      <c r="S97" s="109"/>
      <c r="T97" s="109"/>
      <c r="U97" s="109"/>
      <c r="V97" s="109"/>
      <c r="W97" s="109"/>
      <c r="X97" s="109"/>
      <c r="Y97" s="109"/>
      <c r="Z97" s="109"/>
      <c r="AA97" s="109"/>
      <c r="AB97" s="109"/>
      <c r="AC97" s="109"/>
      <c r="AD97" s="109"/>
      <c r="AE97" s="109"/>
      <c r="AF97" s="109"/>
      <c r="AG97" s="109"/>
    </row>
    <row r="98" spans="1:33" x14ac:dyDescent="0.25">
      <c r="A98" s="115" t="s">
        <v>23</v>
      </c>
      <c r="B98" s="27" t="s">
        <v>55</v>
      </c>
      <c r="C98" s="27" t="s">
        <v>101</v>
      </c>
      <c r="D98" s="55" t="s">
        <v>90</v>
      </c>
      <c r="E98" s="56" t="s">
        <v>367</v>
      </c>
      <c r="F98" s="116" t="s">
        <v>121</v>
      </c>
      <c r="G98" s="116" t="s">
        <v>46</v>
      </c>
      <c r="H98" s="27" t="s">
        <v>215</v>
      </c>
      <c r="I98" s="120" t="s">
        <v>375</v>
      </c>
      <c r="J98" s="58">
        <v>44027</v>
      </c>
      <c r="K98" s="58">
        <v>44210</v>
      </c>
      <c r="L98" s="116">
        <v>3</v>
      </c>
      <c r="M98" s="79">
        <f t="shared" si="5"/>
        <v>47</v>
      </c>
      <c r="N98" s="118">
        <f>Tabla3[[#This Row],[NUMBER OF DAYS]]*Tabla3[[#This Row],[MAX. UNIT COST PER DAY]]</f>
        <v>141</v>
      </c>
      <c r="O98" s="109"/>
      <c r="P98" s="109"/>
      <c r="Q98" s="109"/>
      <c r="R98" s="109"/>
      <c r="S98" s="109"/>
      <c r="T98" s="109"/>
      <c r="U98" s="109"/>
      <c r="V98" s="109"/>
      <c r="W98" s="109"/>
      <c r="X98" s="109"/>
      <c r="Y98" s="109"/>
      <c r="Z98" s="109"/>
      <c r="AA98" s="109"/>
      <c r="AB98" s="109"/>
      <c r="AC98" s="109"/>
      <c r="AD98" s="109"/>
      <c r="AE98" s="109"/>
      <c r="AF98" s="109"/>
      <c r="AG98" s="109"/>
    </row>
    <row r="99" spans="1:33" x14ac:dyDescent="0.25">
      <c r="A99" s="115" t="s">
        <v>69</v>
      </c>
      <c r="B99" s="27" t="s">
        <v>55</v>
      </c>
      <c r="C99" s="27" t="s">
        <v>101</v>
      </c>
      <c r="D99" s="55" t="s">
        <v>90</v>
      </c>
      <c r="E99" s="56" t="s">
        <v>367</v>
      </c>
      <c r="F99" s="116" t="s">
        <v>121</v>
      </c>
      <c r="G99" s="116" t="s">
        <v>46</v>
      </c>
      <c r="H99" s="27" t="s">
        <v>217</v>
      </c>
      <c r="I99" s="120" t="s">
        <v>376</v>
      </c>
      <c r="J99" s="58">
        <v>44027</v>
      </c>
      <c r="K99" s="58">
        <v>44210</v>
      </c>
      <c r="L99" s="116">
        <v>15</v>
      </c>
      <c r="M99" s="79">
        <f t="shared" si="5"/>
        <v>47</v>
      </c>
      <c r="N99" s="118">
        <f>Tabla3[[#This Row],[NUMBER OF DAYS]]*Tabla3[[#This Row],[MAX. UNIT COST PER DAY]]</f>
        <v>705</v>
      </c>
      <c r="O99" s="109"/>
      <c r="P99" s="109"/>
      <c r="Q99" s="109"/>
      <c r="R99" s="109"/>
      <c r="S99" s="109"/>
      <c r="T99" s="109"/>
      <c r="U99" s="109"/>
      <c r="V99" s="109"/>
      <c r="W99" s="109"/>
      <c r="X99" s="109"/>
      <c r="Y99" s="109"/>
      <c r="Z99" s="109"/>
      <c r="AA99" s="109"/>
      <c r="AB99" s="109"/>
      <c r="AC99" s="109"/>
      <c r="AD99" s="109"/>
      <c r="AE99" s="109"/>
      <c r="AF99" s="109"/>
      <c r="AG99" s="109"/>
    </row>
    <row r="100" spans="1:33" x14ac:dyDescent="0.25">
      <c r="A100" s="115" t="s">
        <v>70</v>
      </c>
      <c r="B100" s="27" t="s">
        <v>55</v>
      </c>
      <c r="C100" s="27" t="s">
        <v>101</v>
      </c>
      <c r="D100" s="55" t="s">
        <v>90</v>
      </c>
      <c r="E100" s="56" t="s">
        <v>367</v>
      </c>
      <c r="F100" s="116" t="s">
        <v>121</v>
      </c>
      <c r="G100" s="116" t="s">
        <v>46</v>
      </c>
      <c r="H100" s="27" t="s">
        <v>214</v>
      </c>
      <c r="I100" s="120" t="s">
        <v>377</v>
      </c>
      <c r="J100" s="58">
        <v>44027</v>
      </c>
      <c r="K100" s="58">
        <v>44210</v>
      </c>
      <c r="L100" s="116">
        <v>7</v>
      </c>
      <c r="M100" s="79">
        <f t="shared" si="5"/>
        <v>47</v>
      </c>
      <c r="N100" s="118">
        <f>Tabla3[[#This Row],[NUMBER OF DAYS]]*Tabla3[[#This Row],[MAX. UNIT COST PER DAY]]</f>
        <v>329</v>
      </c>
      <c r="O100" s="109"/>
      <c r="P100" s="109"/>
      <c r="Q100" s="109"/>
      <c r="R100" s="109"/>
      <c r="S100" s="109"/>
      <c r="T100" s="109"/>
      <c r="U100" s="109"/>
      <c r="V100" s="109"/>
      <c r="W100" s="109"/>
      <c r="X100" s="109"/>
      <c r="Y100" s="109"/>
      <c r="Z100" s="109"/>
      <c r="AA100" s="109"/>
      <c r="AB100" s="109"/>
      <c r="AC100" s="109"/>
      <c r="AD100" s="109"/>
      <c r="AE100" s="109"/>
      <c r="AF100" s="109"/>
      <c r="AG100" s="109"/>
    </row>
    <row r="101" spans="1:33" x14ac:dyDescent="0.25">
      <c r="A101" s="115" t="s">
        <v>24</v>
      </c>
      <c r="B101" s="27" t="s">
        <v>55</v>
      </c>
      <c r="C101" s="27" t="s">
        <v>101</v>
      </c>
      <c r="D101" s="55" t="s">
        <v>90</v>
      </c>
      <c r="E101" s="56" t="s">
        <v>367</v>
      </c>
      <c r="F101" s="116" t="s">
        <v>121</v>
      </c>
      <c r="G101" s="116" t="s">
        <v>46</v>
      </c>
      <c r="H101" s="27" t="s">
        <v>215</v>
      </c>
      <c r="I101" s="120" t="s">
        <v>378</v>
      </c>
      <c r="J101" s="58">
        <v>44027</v>
      </c>
      <c r="K101" s="58">
        <v>44210</v>
      </c>
      <c r="L101" s="116">
        <v>7</v>
      </c>
      <c r="M101" s="79">
        <f t="shared" si="5"/>
        <v>47</v>
      </c>
      <c r="N101" s="118">
        <f>Tabla3[[#This Row],[NUMBER OF DAYS]]*Tabla3[[#This Row],[MAX. UNIT COST PER DAY]]</f>
        <v>329</v>
      </c>
      <c r="O101" s="109"/>
      <c r="P101" s="109"/>
      <c r="Q101" s="109"/>
      <c r="R101" s="109"/>
      <c r="S101" s="109"/>
      <c r="T101" s="109"/>
      <c r="U101" s="109"/>
      <c r="V101" s="109"/>
      <c r="W101" s="109"/>
      <c r="X101" s="109"/>
      <c r="Y101" s="109"/>
      <c r="Z101" s="109"/>
      <c r="AA101" s="109"/>
      <c r="AB101" s="109"/>
      <c r="AC101" s="109"/>
      <c r="AD101" s="109"/>
      <c r="AE101" s="109"/>
      <c r="AF101" s="109"/>
      <c r="AG101" s="109"/>
    </row>
    <row r="102" spans="1:33" x14ac:dyDescent="0.25">
      <c r="A102" s="115" t="s">
        <v>23</v>
      </c>
      <c r="B102" s="27" t="s">
        <v>55</v>
      </c>
      <c r="C102" s="27" t="s">
        <v>101</v>
      </c>
      <c r="D102" s="55" t="s">
        <v>90</v>
      </c>
      <c r="E102" s="56" t="s">
        <v>368</v>
      </c>
      <c r="F102" s="45" t="s">
        <v>185</v>
      </c>
      <c r="G102" s="116" t="s">
        <v>71</v>
      </c>
      <c r="H102" s="27" t="s">
        <v>215</v>
      </c>
      <c r="I102" s="120" t="s">
        <v>379</v>
      </c>
      <c r="J102" s="58">
        <v>44027</v>
      </c>
      <c r="K102" s="58">
        <v>44210</v>
      </c>
      <c r="L102" s="116">
        <v>1</v>
      </c>
      <c r="M102" s="79">
        <f t="shared" si="5"/>
        <v>33</v>
      </c>
      <c r="N102" s="118">
        <f>Tabla3[[#This Row],[NUMBER OF DAYS]]*Tabla3[[#This Row],[MAX. UNIT COST PER DAY]]</f>
        <v>33</v>
      </c>
      <c r="O102" s="109"/>
      <c r="P102" s="109"/>
      <c r="Q102" s="109"/>
      <c r="R102" s="109"/>
      <c r="S102" s="109"/>
      <c r="T102" s="109"/>
      <c r="U102" s="109"/>
      <c r="V102" s="109"/>
      <c r="W102" s="109"/>
      <c r="X102" s="109"/>
      <c r="Y102" s="109"/>
      <c r="Z102" s="109"/>
      <c r="AA102" s="109"/>
      <c r="AB102" s="109"/>
      <c r="AC102" s="109"/>
      <c r="AD102" s="109"/>
      <c r="AE102" s="109"/>
      <c r="AF102" s="109"/>
      <c r="AG102" s="109"/>
    </row>
    <row r="103" spans="1:33" x14ac:dyDescent="0.25">
      <c r="A103" s="115" t="s">
        <v>24</v>
      </c>
      <c r="B103" s="27" t="s">
        <v>55</v>
      </c>
      <c r="C103" s="27" t="s">
        <v>101</v>
      </c>
      <c r="D103" s="55" t="s">
        <v>90</v>
      </c>
      <c r="E103" s="56" t="s">
        <v>368</v>
      </c>
      <c r="F103" s="45" t="s">
        <v>185</v>
      </c>
      <c r="G103" s="116" t="s">
        <v>71</v>
      </c>
      <c r="H103" s="27" t="s">
        <v>229</v>
      </c>
      <c r="I103" s="120" t="s">
        <v>380</v>
      </c>
      <c r="J103" s="58">
        <v>44027</v>
      </c>
      <c r="K103" s="58">
        <v>44210</v>
      </c>
      <c r="L103" s="116">
        <v>3</v>
      </c>
      <c r="M103" s="79">
        <f t="shared" si="5"/>
        <v>33</v>
      </c>
      <c r="N103" s="118">
        <f>Tabla3[[#This Row],[NUMBER OF DAYS]]*Tabla3[[#This Row],[MAX. UNIT COST PER DAY]]</f>
        <v>99</v>
      </c>
      <c r="O103" s="109"/>
      <c r="P103" s="109"/>
      <c r="Q103" s="109"/>
      <c r="R103" s="109"/>
      <c r="S103" s="109"/>
      <c r="T103" s="109"/>
      <c r="U103" s="109"/>
      <c r="V103" s="109"/>
      <c r="W103" s="109"/>
      <c r="X103" s="109"/>
      <c r="Y103" s="109"/>
      <c r="Z103" s="109"/>
      <c r="AA103" s="109"/>
      <c r="AB103" s="109"/>
      <c r="AC103" s="109"/>
      <c r="AD103" s="109"/>
      <c r="AE103" s="109"/>
      <c r="AF103" s="109"/>
      <c r="AG103" s="109"/>
    </row>
    <row r="104" spans="1:33" x14ac:dyDescent="0.25">
      <c r="A104" s="115" t="s">
        <v>69</v>
      </c>
      <c r="B104" s="27" t="s">
        <v>55</v>
      </c>
      <c r="C104" s="27" t="s">
        <v>101</v>
      </c>
      <c r="D104" s="55" t="s">
        <v>90</v>
      </c>
      <c r="E104" s="56" t="s">
        <v>368</v>
      </c>
      <c r="F104" s="45" t="s">
        <v>185</v>
      </c>
      <c r="G104" s="116" t="s">
        <v>71</v>
      </c>
      <c r="H104" s="27" t="s">
        <v>217</v>
      </c>
      <c r="I104" s="120" t="s">
        <v>381</v>
      </c>
      <c r="J104" s="58">
        <v>44027</v>
      </c>
      <c r="K104" s="58">
        <v>44210</v>
      </c>
      <c r="L104" s="116">
        <v>2</v>
      </c>
      <c r="M104" s="79">
        <f t="shared" si="5"/>
        <v>33</v>
      </c>
      <c r="N104" s="118">
        <f>Tabla3[[#This Row],[NUMBER OF DAYS]]*Tabla3[[#This Row],[MAX. UNIT COST PER DAY]]</f>
        <v>66</v>
      </c>
      <c r="O104" s="109"/>
      <c r="P104" s="109"/>
      <c r="Q104" s="109"/>
      <c r="R104" s="109"/>
      <c r="S104" s="109"/>
      <c r="T104" s="109"/>
      <c r="U104" s="109"/>
      <c r="V104" s="109"/>
      <c r="W104" s="109"/>
      <c r="X104" s="109"/>
      <c r="Y104" s="109"/>
      <c r="Z104" s="109"/>
      <c r="AA104" s="109"/>
      <c r="AB104" s="109"/>
      <c r="AC104" s="109"/>
      <c r="AD104" s="109"/>
      <c r="AE104" s="109"/>
      <c r="AF104" s="109"/>
      <c r="AG104" s="109"/>
    </row>
    <row r="105" spans="1:33" x14ac:dyDescent="0.25">
      <c r="A105" s="115" t="s">
        <v>23</v>
      </c>
      <c r="B105" s="27" t="s">
        <v>55</v>
      </c>
      <c r="C105" s="27" t="s">
        <v>101</v>
      </c>
      <c r="D105" s="55" t="s">
        <v>90</v>
      </c>
      <c r="E105" s="56" t="s">
        <v>369</v>
      </c>
      <c r="F105" s="27" t="s">
        <v>187</v>
      </c>
      <c r="G105" s="116" t="s">
        <v>232</v>
      </c>
      <c r="H105" s="27" t="s">
        <v>215</v>
      </c>
      <c r="I105" s="121" t="s">
        <v>382</v>
      </c>
      <c r="J105" s="58">
        <v>44027</v>
      </c>
      <c r="K105" s="58">
        <v>44210</v>
      </c>
      <c r="L105" s="116">
        <v>5</v>
      </c>
      <c r="M105" s="79">
        <f t="shared" si="5"/>
        <v>22</v>
      </c>
      <c r="N105" s="118">
        <f>Tabla3[[#This Row],[NUMBER OF DAYS]]*Tabla3[[#This Row],[MAX. UNIT COST PER DAY]]</f>
        <v>110</v>
      </c>
      <c r="O105" s="109"/>
      <c r="P105" s="109"/>
      <c r="Q105" s="109"/>
      <c r="R105" s="109"/>
      <c r="S105" s="109"/>
      <c r="T105" s="109"/>
      <c r="U105" s="109"/>
      <c r="V105" s="109"/>
      <c r="W105" s="109"/>
      <c r="X105" s="109"/>
      <c r="Y105" s="109"/>
      <c r="Z105" s="109"/>
      <c r="AA105" s="109"/>
      <c r="AB105" s="109"/>
      <c r="AC105" s="109"/>
      <c r="AD105" s="109"/>
      <c r="AE105" s="109"/>
      <c r="AF105" s="109"/>
      <c r="AG105" s="109"/>
    </row>
    <row r="106" spans="1:33" x14ac:dyDescent="0.25">
      <c r="A106" s="115" t="s">
        <v>69</v>
      </c>
      <c r="B106" s="27" t="s">
        <v>55</v>
      </c>
      <c r="C106" s="27" t="s">
        <v>101</v>
      </c>
      <c r="D106" s="55" t="s">
        <v>90</v>
      </c>
      <c r="E106" s="56" t="s">
        <v>369</v>
      </c>
      <c r="F106" s="27" t="s">
        <v>187</v>
      </c>
      <c r="G106" s="116" t="s">
        <v>232</v>
      </c>
      <c r="H106" s="27" t="s">
        <v>217</v>
      </c>
      <c r="I106" s="120" t="s">
        <v>383</v>
      </c>
      <c r="J106" s="58">
        <v>44027</v>
      </c>
      <c r="K106" s="58">
        <v>44210</v>
      </c>
      <c r="L106" s="116">
        <v>7</v>
      </c>
      <c r="M106" s="79">
        <f t="shared" si="5"/>
        <v>22</v>
      </c>
      <c r="N106" s="118">
        <f>Tabla3[[#This Row],[NUMBER OF DAYS]]*Tabla3[[#This Row],[MAX. UNIT COST PER DAY]]</f>
        <v>154</v>
      </c>
      <c r="O106" s="109"/>
      <c r="P106" s="109"/>
      <c r="Q106" s="109"/>
      <c r="R106" s="109"/>
      <c r="S106" s="109"/>
      <c r="T106" s="109"/>
      <c r="U106" s="109"/>
      <c r="V106" s="109"/>
      <c r="W106" s="109"/>
      <c r="X106" s="109"/>
      <c r="Y106" s="109"/>
      <c r="Z106" s="109"/>
      <c r="AA106" s="109"/>
      <c r="AB106" s="109"/>
      <c r="AC106" s="109"/>
      <c r="AD106" s="109"/>
      <c r="AE106" s="109"/>
      <c r="AF106" s="109"/>
      <c r="AG106" s="109"/>
    </row>
    <row r="107" spans="1:33" x14ac:dyDescent="0.25">
      <c r="A107" s="115" t="s">
        <v>70</v>
      </c>
      <c r="B107" s="27" t="s">
        <v>55</v>
      </c>
      <c r="C107" s="27" t="s">
        <v>101</v>
      </c>
      <c r="D107" s="55" t="s">
        <v>90</v>
      </c>
      <c r="E107" s="56" t="s">
        <v>369</v>
      </c>
      <c r="F107" s="27" t="s">
        <v>187</v>
      </c>
      <c r="G107" s="116" t="s">
        <v>232</v>
      </c>
      <c r="H107" s="27" t="s">
        <v>214</v>
      </c>
      <c r="I107" s="120" t="s">
        <v>384</v>
      </c>
      <c r="J107" s="58">
        <v>44027</v>
      </c>
      <c r="K107" s="58">
        <v>44210</v>
      </c>
      <c r="L107" s="116">
        <v>7</v>
      </c>
      <c r="M107" s="79">
        <f t="shared" si="5"/>
        <v>22</v>
      </c>
      <c r="N107" s="118">
        <f>Tabla3[[#This Row],[NUMBER OF DAYS]]*Tabla3[[#This Row],[MAX. UNIT COST PER DAY]]</f>
        <v>154</v>
      </c>
      <c r="O107" s="109"/>
      <c r="P107" s="109"/>
      <c r="Q107" s="109"/>
      <c r="R107" s="109"/>
      <c r="S107" s="109"/>
      <c r="T107" s="109"/>
      <c r="U107" s="109"/>
      <c r="V107" s="109"/>
      <c r="W107" s="109"/>
      <c r="X107" s="109"/>
      <c r="Y107" s="109"/>
      <c r="Z107" s="109"/>
      <c r="AA107" s="109"/>
      <c r="AB107" s="109"/>
      <c r="AC107" s="109"/>
      <c r="AD107" s="109"/>
      <c r="AE107" s="109"/>
      <c r="AF107" s="109"/>
      <c r="AG107" s="109"/>
    </row>
    <row r="108" spans="1:33" x14ac:dyDescent="0.25">
      <c r="A108" s="115" t="s">
        <v>24</v>
      </c>
      <c r="B108" s="27" t="s">
        <v>55</v>
      </c>
      <c r="C108" s="27" t="s">
        <v>101</v>
      </c>
      <c r="D108" s="55" t="s">
        <v>90</v>
      </c>
      <c r="E108" s="56" t="s">
        <v>369</v>
      </c>
      <c r="F108" s="27" t="s">
        <v>187</v>
      </c>
      <c r="G108" s="116" t="s">
        <v>232</v>
      </c>
      <c r="H108" s="27" t="s">
        <v>229</v>
      </c>
      <c r="I108" s="120" t="s">
        <v>385</v>
      </c>
      <c r="J108" s="58">
        <v>44027</v>
      </c>
      <c r="K108" s="58">
        <v>44210</v>
      </c>
      <c r="L108" s="116">
        <v>4</v>
      </c>
      <c r="M108" s="79">
        <f t="shared" si="5"/>
        <v>22</v>
      </c>
      <c r="N108" s="118">
        <f>Tabla3[[#This Row],[NUMBER OF DAYS]]*Tabla3[[#This Row],[MAX. UNIT COST PER DAY]]</f>
        <v>88</v>
      </c>
      <c r="O108" s="109"/>
      <c r="P108" s="109"/>
      <c r="Q108" s="109"/>
      <c r="R108" s="109"/>
      <c r="S108" s="109"/>
      <c r="T108" s="109"/>
      <c r="U108" s="109"/>
      <c r="V108" s="109"/>
      <c r="W108" s="109"/>
      <c r="X108" s="109"/>
      <c r="Y108" s="109"/>
      <c r="Z108" s="109"/>
      <c r="AA108" s="109"/>
      <c r="AB108" s="109"/>
      <c r="AC108" s="109"/>
      <c r="AD108" s="109"/>
      <c r="AE108" s="109"/>
      <c r="AF108" s="109"/>
      <c r="AG108" s="109"/>
    </row>
    <row r="109" spans="1:33" x14ac:dyDescent="0.25">
      <c r="A109" s="69"/>
      <c r="B109" s="47"/>
      <c r="C109" s="47"/>
      <c r="D109" s="50"/>
      <c r="E109" s="71"/>
      <c r="F109" s="69"/>
      <c r="G109" s="69"/>
      <c r="H109" s="69"/>
      <c r="I109" s="69"/>
      <c r="J109" s="71"/>
      <c r="K109" s="71"/>
      <c r="L109" s="69"/>
      <c r="M109" s="82">
        <f>Tabla3[[#This Row],[TO]]*Tabla3[[#This Row],[NUMBER OF DAYS]]</f>
        <v>0</v>
      </c>
      <c r="N109" s="82">
        <f>Tabla3[[#This Row],[NUMBER OF DAYS]]*Tabla3[[#This Row],[MAX. UNIT COST PER DAY]]</f>
        <v>0</v>
      </c>
    </row>
    <row r="110" spans="1:33" x14ac:dyDescent="0.25">
      <c r="A110" s="27" t="s">
        <v>70</v>
      </c>
      <c r="B110" s="27" t="s">
        <v>56</v>
      </c>
      <c r="C110" s="27" t="s">
        <v>103</v>
      </c>
      <c r="D110" s="55" t="s">
        <v>90</v>
      </c>
      <c r="E110" s="55" t="s">
        <v>251</v>
      </c>
      <c r="F110" s="27" t="s">
        <v>131</v>
      </c>
      <c r="G110" s="27" t="s">
        <v>46</v>
      </c>
      <c r="H110" s="27" t="s">
        <v>214</v>
      </c>
      <c r="I110" s="27" t="s">
        <v>252</v>
      </c>
      <c r="J110" s="58">
        <v>43845</v>
      </c>
      <c r="K110" s="58">
        <v>44026</v>
      </c>
      <c r="L110" s="27">
        <v>7</v>
      </c>
      <c r="M110" s="79">
        <f t="shared" ref="M110:M116" si="6">IF(AND(G110="Manager",D110="Spain"),164,IF(AND(G110="Researcher/Teacher/Trainer",D110="Spain"),137,IF(AND(G110="Technical Staff",D110="Spain"),102,IF(AND(G110="Administrative staff",D110="Spain"),78,IF(AND(G110="Manager",D110="Slovenia"),164,IF(AND(G110="Researcher/Teacher/Trainer",D110="Slovenia"),137,IF(AND(G110="Technical Staff",D110="Slovenia"),102,IF(AND(G110="Administrative staff",D110="Slovenia"),78,IF(AND(G110="Manager",D110="Italy"),280,IF(AND(G110="Researcher/Teacher/Trainer",D110="Italy"),214,IF(AND(G110="Technical Staff",D110="Italy"),162,IF(AND(G110="Administrative staff",D110="Italy"),131,IF(AND(G110="Manager",D110="Kazakhstan"),77,IF(AND(G110="Researcher/Teacher/Trainer",D110="Kazakhstan"),57,IF(AND(G110="Technical Staff",D110="Kazakhstan"),40,IF(AND(G110="Administrative staff",D110="Kazakhstan"),32,IF(AND(G110="Manager",D110="Turkmenistan"),47,IF(AND(G110="Researcher/Teacher/Trainer",D110="Turkmenistan"),33,IF(AND(G110="Technical Staff",D110="Turkmenistan"),22,IF(AND(G110="Administrative staff",D110="Turkmenistan"),17,IF(AND(G110="Manager",D110="Tajikistan"),47,IF(AND(G110="Researcher/Teacher/Trainer",D110="Tajikistan"),33,IF(AND(G110="Technical Staff",D110="Tajikistan"),22,IF(AND(G110="Administrative staff",D110="Tajikistan"),17,))))))))))))))))))))))))</f>
        <v>47</v>
      </c>
      <c r="N110" s="79">
        <f>Tabla3[[#This Row],[NUMBER OF DAYS]]*Tabla3[[#This Row],[MAX. UNIT COST PER DAY]]</f>
        <v>329</v>
      </c>
    </row>
    <row r="111" spans="1:33" x14ac:dyDescent="0.25">
      <c r="A111" s="104" t="s">
        <v>23</v>
      </c>
      <c r="B111" s="27" t="s">
        <v>56</v>
      </c>
      <c r="C111" s="27" t="s">
        <v>103</v>
      </c>
      <c r="D111" s="55" t="s">
        <v>90</v>
      </c>
      <c r="E111" s="55" t="s">
        <v>251</v>
      </c>
      <c r="F111" s="27" t="s">
        <v>131</v>
      </c>
      <c r="G111" s="27" t="s">
        <v>46</v>
      </c>
      <c r="H111" s="27" t="s">
        <v>215</v>
      </c>
      <c r="I111" s="105" t="s">
        <v>253</v>
      </c>
      <c r="J111" s="58">
        <v>43845</v>
      </c>
      <c r="K111" s="58">
        <v>44026</v>
      </c>
      <c r="L111" s="105">
        <v>2</v>
      </c>
      <c r="M111" s="79">
        <f t="shared" si="6"/>
        <v>47</v>
      </c>
      <c r="N111" s="107">
        <f>Tabla3[[#This Row],[NUMBER OF DAYS]]*Tabla3[[#This Row],[MAX. UNIT COST PER DAY]]</f>
        <v>94</v>
      </c>
      <c r="O111" s="103"/>
      <c r="P111" s="103"/>
      <c r="Q111" s="103"/>
      <c r="R111" s="103"/>
      <c r="S111" s="103"/>
      <c r="T111" s="103"/>
      <c r="U111" s="103"/>
      <c r="V111" s="103"/>
      <c r="W111" s="103"/>
      <c r="X111" s="103"/>
      <c r="Y111" s="103"/>
      <c r="Z111" s="103"/>
      <c r="AA111" s="103"/>
      <c r="AB111" s="103"/>
      <c r="AC111" s="103"/>
      <c r="AD111" s="103"/>
      <c r="AE111" s="103"/>
      <c r="AF111" s="103"/>
      <c r="AG111" s="103"/>
    </row>
    <row r="112" spans="1:33" x14ac:dyDescent="0.25">
      <c r="A112" s="104" t="s">
        <v>69</v>
      </c>
      <c r="B112" s="27" t="s">
        <v>56</v>
      </c>
      <c r="C112" s="27" t="s">
        <v>103</v>
      </c>
      <c r="D112" s="55" t="s">
        <v>90</v>
      </c>
      <c r="E112" s="55" t="s">
        <v>251</v>
      </c>
      <c r="F112" s="27" t="s">
        <v>131</v>
      </c>
      <c r="G112" s="27" t="s">
        <v>46</v>
      </c>
      <c r="H112" s="27" t="s">
        <v>217</v>
      </c>
      <c r="I112" s="105" t="s">
        <v>250</v>
      </c>
      <c r="J112" s="58">
        <v>43845</v>
      </c>
      <c r="K112" s="58">
        <v>44026</v>
      </c>
      <c r="L112" s="105">
        <v>1</v>
      </c>
      <c r="M112" s="79">
        <f t="shared" si="6"/>
        <v>47</v>
      </c>
      <c r="N112" s="107">
        <f>Tabla3[[#This Row],[NUMBER OF DAYS]]*Tabla3[[#This Row],[MAX. UNIT COST PER DAY]]</f>
        <v>47</v>
      </c>
      <c r="O112" s="103"/>
      <c r="P112" s="103"/>
      <c r="Q112" s="103"/>
      <c r="R112" s="103"/>
      <c r="S112" s="103"/>
      <c r="T112" s="103"/>
      <c r="U112" s="103"/>
      <c r="V112" s="103"/>
      <c r="W112" s="103"/>
      <c r="X112" s="103"/>
      <c r="Y112" s="103"/>
      <c r="Z112" s="103"/>
      <c r="AA112" s="103"/>
      <c r="AB112" s="103"/>
      <c r="AC112" s="103"/>
      <c r="AD112" s="103"/>
      <c r="AE112" s="103"/>
      <c r="AF112" s="103"/>
      <c r="AG112" s="103"/>
    </row>
    <row r="113" spans="1:33" x14ac:dyDescent="0.25">
      <c r="A113" s="74" t="s">
        <v>23</v>
      </c>
      <c r="B113" s="27" t="s">
        <v>56</v>
      </c>
      <c r="C113" s="27" t="s">
        <v>103</v>
      </c>
      <c r="D113" s="55" t="s">
        <v>90</v>
      </c>
      <c r="E113" s="55" t="s">
        <v>261</v>
      </c>
      <c r="F113" s="27" t="s">
        <v>131</v>
      </c>
      <c r="G113" s="27" t="s">
        <v>46</v>
      </c>
      <c r="H113" s="27" t="s">
        <v>215</v>
      </c>
      <c r="I113" s="27" t="s">
        <v>332</v>
      </c>
      <c r="J113" s="58">
        <v>44027</v>
      </c>
      <c r="K113" s="58">
        <v>44210</v>
      </c>
      <c r="L113" s="27">
        <v>2</v>
      </c>
      <c r="M113" s="79">
        <f t="shared" si="6"/>
        <v>47</v>
      </c>
      <c r="N113" s="79">
        <f>Tabla3[[#This Row],[NUMBER OF DAYS]]*Tabla3[[#This Row],[MAX. UNIT COST PER DAY]]</f>
        <v>94</v>
      </c>
      <c r="O113" s="109"/>
      <c r="P113" s="109"/>
      <c r="Q113" s="109"/>
      <c r="R113" s="109"/>
      <c r="S113" s="109"/>
      <c r="T113" s="109"/>
      <c r="U113" s="109"/>
      <c r="V113" s="109"/>
      <c r="W113" s="109"/>
      <c r="X113" s="109"/>
      <c r="Y113" s="109"/>
      <c r="Z113" s="109"/>
      <c r="AA113" s="109"/>
      <c r="AB113" s="109"/>
      <c r="AC113" s="109"/>
      <c r="AD113" s="109"/>
      <c r="AE113" s="109"/>
      <c r="AF113" s="109"/>
      <c r="AG113" s="109"/>
    </row>
    <row r="114" spans="1:33" x14ac:dyDescent="0.25">
      <c r="A114" s="74" t="s">
        <v>69</v>
      </c>
      <c r="B114" s="27" t="s">
        <v>56</v>
      </c>
      <c r="C114" s="27" t="s">
        <v>103</v>
      </c>
      <c r="D114" s="55" t="s">
        <v>90</v>
      </c>
      <c r="E114" s="55" t="s">
        <v>261</v>
      </c>
      <c r="F114" s="27" t="s">
        <v>131</v>
      </c>
      <c r="G114" s="27" t="s">
        <v>46</v>
      </c>
      <c r="H114" s="27" t="s">
        <v>217</v>
      </c>
      <c r="I114" s="27" t="s">
        <v>335</v>
      </c>
      <c r="J114" s="58">
        <v>44027</v>
      </c>
      <c r="K114" s="58">
        <v>44210</v>
      </c>
      <c r="L114" s="27">
        <v>4</v>
      </c>
      <c r="M114" s="79">
        <f t="shared" si="6"/>
        <v>47</v>
      </c>
      <c r="N114" s="79">
        <f>Tabla3[[#This Row],[NUMBER OF DAYS]]*Tabla3[[#This Row],[MAX. UNIT COST PER DAY]]</f>
        <v>188</v>
      </c>
      <c r="O114" s="109"/>
      <c r="P114" s="109"/>
      <c r="Q114" s="109"/>
      <c r="R114" s="109"/>
      <c r="S114" s="109"/>
      <c r="T114" s="109"/>
      <c r="U114" s="109"/>
      <c r="V114" s="109"/>
      <c r="W114" s="109"/>
      <c r="X114" s="109"/>
      <c r="Y114" s="109"/>
      <c r="Z114" s="109"/>
      <c r="AA114" s="109"/>
      <c r="AB114" s="109"/>
      <c r="AC114" s="109"/>
      <c r="AD114" s="109"/>
      <c r="AE114" s="109"/>
      <c r="AF114" s="109"/>
      <c r="AG114" s="109"/>
    </row>
    <row r="115" spans="1:33" x14ac:dyDescent="0.25">
      <c r="A115" s="74" t="s">
        <v>70</v>
      </c>
      <c r="B115" s="27" t="s">
        <v>56</v>
      </c>
      <c r="C115" s="27" t="s">
        <v>103</v>
      </c>
      <c r="D115" s="55" t="s">
        <v>90</v>
      </c>
      <c r="E115" s="55" t="s">
        <v>261</v>
      </c>
      <c r="F115" s="27" t="s">
        <v>131</v>
      </c>
      <c r="G115" s="27" t="s">
        <v>46</v>
      </c>
      <c r="H115" s="27" t="s">
        <v>214</v>
      </c>
      <c r="I115" s="27" t="s">
        <v>333</v>
      </c>
      <c r="J115" s="58">
        <v>44027</v>
      </c>
      <c r="K115" s="58">
        <v>44210</v>
      </c>
      <c r="L115" s="27">
        <v>5</v>
      </c>
      <c r="M115" s="79">
        <f t="shared" si="6"/>
        <v>47</v>
      </c>
      <c r="N115" s="79">
        <f>Tabla3[[#This Row],[NUMBER OF DAYS]]*Tabla3[[#This Row],[MAX. UNIT COST PER DAY]]</f>
        <v>235</v>
      </c>
      <c r="O115" s="109"/>
      <c r="P115" s="109"/>
      <c r="Q115" s="109"/>
      <c r="R115" s="109"/>
      <c r="S115" s="109"/>
      <c r="T115" s="109"/>
      <c r="U115" s="109"/>
      <c r="V115" s="109"/>
      <c r="W115" s="109"/>
      <c r="X115" s="109"/>
      <c r="Y115" s="109"/>
      <c r="Z115" s="109"/>
      <c r="AA115" s="109"/>
      <c r="AB115" s="109"/>
      <c r="AC115" s="109"/>
      <c r="AD115" s="109"/>
      <c r="AE115" s="109"/>
      <c r="AF115" s="109"/>
      <c r="AG115" s="109"/>
    </row>
    <row r="116" spans="1:33" x14ac:dyDescent="0.25">
      <c r="A116" s="74" t="s">
        <v>24</v>
      </c>
      <c r="B116" s="27" t="s">
        <v>56</v>
      </c>
      <c r="C116" s="27" t="s">
        <v>103</v>
      </c>
      <c r="D116" s="55" t="s">
        <v>90</v>
      </c>
      <c r="E116" s="55" t="s">
        <v>261</v>
      </c>
      <c r="F116" s="27" t="s">
        <v>131</v>
      </c>
      <c r="G116" s="27" t="s">
        <v>46</v>
      </c>
      <c r="H116" s="27" t="s">
        <v>229</v>
      </c>
      <c r="I116" s="27" t="s">
        <v>334</v>
      </c>
      <c r="J116" s="58">
        <v>44027</v>
      </c>
      <c r="K116" s="58">
        <v>44210</v>
      </c>
      <c r="L116" s="27">
        <v>3</v>
      </c>
      <c r="M116" s="79">
        <f t="shared" si="6"/>
        <v>47</v>
      </c>
      <c r="N116" s="79">
        <f>Tabla3[[#This Row],[NUMBER OF DAYS]]*Tabla3[[#This Row],[MAX. UNIT COST PER DAY]]</f>
        <v>141</v>
      </c>
      <c r="O116" s="109"/>
      <c r="P116" s="109"/>
      <c r="Q116" s="109"/>
      <c r="R116" s="109"/>
      <c r="S116" s="109"/>
      <c r="T116" s="109"/>
      <c r="U116" s="109"/>
      <c r="V116" s="109"/>
      <c r="W116" s="109"/>
      <c r="X116" s="109"/>
      <c r="Y116" s="109"/>
      <c r="Z116" s="109"/>
      <c r="AA116" s="109"/>
      <c r="AB116" s="109"/>
      <c r="AC116" s="109"/>
      <c r="AD116" s="109"/>
      <c r="AE116" s="109"/>
      <c r="AF116" s="109"/>
      <c r="AG116" s="109"/>
    </row>
    <row r="117" spans="1:33" x14ac:dyDescent="0.25">
      <c r="A117" s="69"/>
      <c r="B117" s="47"/>
      <c r="C117" s="47"/>
      <c r="D117" s="50"/>
      <c r="E117" s="71"/>
      <c r="F117" s="69"/>
      <c r="G117" s="69"/>
      <c r="H117" s="69"/>
      <c r="I117" s="69"/>
      <c r="J117" s="71"/>
      <c r="K117" s="71"/>
      <c r="L117" s="69"/>
      <c r="M117" s="69"/>
      <c r="N117" s="82">
        <f>Tabla3[[#This Row],[NUMBER OF DAYS]]*Tabla3[[#This Row],[MAX. UNIT COST PER DAY]]</f>
        <v>0</v>
      </c>
    </row>
    <row r="118" spans="1:33" x14ac:dyDescent="0.25">
      <c r="A118" s="27" t="s">
        <v>23</v>
      </c>
      <c r="B118" s="27" t="s">
        <v>57</v>
      </c>
      <c r="C118" s="27" t="s">
        <v>104</v>
      </c>
      <c r="D118" s="55" t="s">
        <v>90</v>
      </c>
      <c r="E118" s="55" t="s">
        <v>243</v>
      </c>
      <c r="F118" s="27" t="s">
        <v>245</v>
      </c>
      <c r="G118" s="27" t="s">
        <v>46</v>
      </c>
      <c r="H118" s="27" t="s">
        <v>215</v>
      </c>
      <c r="I118" s="27" t="s">
        <v>246</v>
      </c>
      <c r="J118" s="58">
        <v>43845</v>
      </c>
      <c r="K118" s="58">
        <v>44026</v>
      </c>
      <c r="L118" s="27">
        <v>3</v>
      </c>
      <c r="M118" s="79">
        <f t="shared" ref="M118:M129" si="7">IF(AND(G118="Manager",D118="Spain"),164,IF(AND(G118="Researcher/Teacher/Trainer",D118="Spain"),137,IF(AND(G118="Technical Staff",D118="Spain"),102,IF(AND(G118="Administrative staff",D118="Spain"),78,IF(AND(G118="Manager",D118="Slovenia"),164,IF(AND(G118="Researcher/Teacher/Trainer",D118="Slovenia"),137,IF(AND(G118="Technical Staff",D118="Slovenia"),102,IF(AND(G118="Administrative staff",D118="Slovenia"),78,IF(AND(G118="Manager",D118="Italy"),280,IF(AND(G118="Researcher/Teacher/Trainer",D118="Italy"),214,IF(AND(G118="Technical Staff",D118="Italy"),162,IF(AND(G118="Administrative staff",D118="Italy"),131,IF(AND(G118="Manager",D118="Kazakhstan"),77,IF(AND(G118="Researcher/Teacher/Trainer",D118="Kazakhstan"),57,IF(AND(G118="Technical Staff",D118="Kazakhstan"),40,IF(AND(G118="Administrative staff",D118="Kazakhstan"),32,IF(AND(G118="Manager",D118="Turkmenistan"),47,IF(AND(G118="Researcher/Teacher/Trainer",D118="Turkmenistan"),33,IF(AND(G118="Technical Staff",D118="Turkmenistan"),22,IF(AND(G118="Administrative staff",D118="Turkmenistan"),17,IF(AND(G118="Manager",D118="Tajikistan"),47,IF(AND(G118="Researcher/Teacher/Trainer",D118="Tajikistan"),33,IF(AND(G118="Technical Staff",D118="Tajikistan"),22,IF(AND(G118="Administrative staff",D118="Tajikistan"),17,))))))))))))))))))))))))</f>
        <v>47</v>
      </c>
      <c r="N118" s="79">
        <f>Tabla3[[#This Row],[NUMBER OF DAYS]]*Tabla3[[#This Row],[MAX. UNIT COST PER DAY]]</f>
        <v>141</v>
      </c>
    </row>
    <row r="119" spans="1:33" x14ac:dyDescent="0.25">
      <c r="A119" s="104" t="s">
        <v>70</v>
      </c>
      <c r="B119" s="27" t="s">
        <v>57</v>
      </c>
      <c r="C119" s="27" t="s">
        <v>104</v>
      </c>
      <c r="D119" s="55" t="s">
        <v>90</v>
      </c>
      <c r="E119" s="55" t="s">
        <v>243</v>
      </c>
      <c r="F119" s="27" t="s">
        <v>245</v>
      </c>
      <c r="G119" s="27" t="s">
        <v>46</v>
      </c>
      <c r="H119" s="27" t="s">
        <v>214</v>
      </c>
      <c r="I119" s="105" t="s">
        <v>247</v>
      </c>
      <c r="J119" s="58">
        <v>43845</v>
      </c>
      <c r="K119" s="58">
        <v>44026</v>
      </c>
      <c r="L119" s="105">
        <v>9</v>
      </c>
      <c r="M119" s="79">
        <f t="shared" si="7"/>
        <v>47</v>
      </c>
      <c r="N119" s="107">
        <f>Tabla3[[#This Row],[NUMBER OF DAYS]]*Tabla3[[#This Row],[MAX. UNIT COST PER DAY]]</f>
        <v>423</v>
      </c>
      <c r="O119" s="103"/>
      <c r="P119" s="103"/>
      <c r="Q119" s="103"/>
      <c r="R119" s="103"/>
      <c r="S119" s="103"/>
      <c r="T119" s="103"/>
      <c r="U119" s="103"/>
      <c r="V119" s="103"/>
      <c r="W119" s="103"/>
      <c r="X119" s="103"/>
      <c r="Y119" s="103"/>
      <c r="Z119" s="103"/>
      <c r="AA119" s="103"/>
      <c r="AB119" s="103"/>
      <c r="AC119" s="103"/>
      <c r="AD119" s="103"/>
      <c r="AE119" s="103"/>
      <c r="AF119" s="103"/>
      <c r="AG119" s="103"/>
    </row>
    <row r="120" spans="1:33" x14ac:dyDescent="0.25">
      <c r="A120" s="104" t="s">
        <v>70</v>
      </c>
      <c r="B120" s="27" t="s">
        <v>57</v>
      </c>
      <c r="C120" s="27" t="s">
        <v>104</v>
      </c>
      <c r="D120" s="55" t="s">
        <v>90</v>
      </c>
      <c r="E120" s="106" t="s">
        <v>244</v>
      </c>
      <c r="F120" s="105" t="s">
        <v>248</v>
      </c>
      <c r="G120" s="105" t="s">
        <v>235</v>
      </c>
      <c r="H120" s="27" t="s">
        <v>214</v>
      </c>
      <c r="I120" s="105" t="s">
        <v>249</v>
      </c>
      <c r="J120" s="58">
        <v>43845</v>
      </c>
      <c r="K120" s="58">
        <v>44026</v>
      </c>
      <c r="L120" s="105">
        <v>8</v>
      </c>
      <c r="M120" s="79">
        <f t="shared" si="7"/>
        <v>17</v>
      </c>
      <c r="N120" s="107">
        <f>Tabla3[[#This Row],[NUMBER OF DAYS]]*Tabla3[[#This Row],[MAX. UNIT COST PER DAY]]</f>
        <v>136</v>
      </c>
      <c r="O120" s="103"/>
      <c r="P120" s="103"/>
      <c r="Q120" s="103"/>
      <c r="R120" s="103"/>
      <c r="S120" s="103"/>
      <c r="T120" s="103"/>
      <c r="U120" s="103"/>
      <c r="V120" s="103"/>
      <c r="W120" s="103"/>
      <c r="X120" s="103"/>
      <c r="Y120" s="103"/>
      <c r="Z120" s="103"/>
      <c r="AA120" s="103"/>
      <c r="AB120" s="103"/>
      <c r="AC120" s="103"/>
      <c r="AD120" s="103"/>
      <c r="AE120" s="103"/>
      <c r="AF120" s="103"/>
      <c r="AG120" s="103"/>
    </row>
    <row r="121" spans="1:33" x14ac:dyDescent="0.25">
      <c r="A121" s="104" t="s">
        <v>69</v>
      </c>
      <c r="B121" s="27" t="s">
        <v>57</v>
      </c>
      <c r="C121" s="27" t="s">
        <v>104</v>
      </c>
      <c r="D121" s="55" t="s">
        <v>90</v>
      </c>
      <c r="E121" s="106" t="s">
        <v>244</v>
      </c>
      <c r="F121" s="105" t="s">
        <v>248</v>
      </c>
      <c r="G121" s="105" t="s">
        <v>235</v>
      </c>
      <c r="H121" s="27" t="s">
        <v>217</v>
      </c>
      <c r="I121" s="105" t="s">
        <v>250</v>
      </c>
      <c r="J121" s="58">
        <v>43845</v>
      </c>
      <c r="K121" s="58">
        <v>44026</v>
      </c>
      <c r="L121" s="105">
        <v>2</v>
      </c>
      <c r="M121" s="79">
        <f t="shared" si="7"/>
        <v>17</v>
      </c>
      <c r="N121" s="107">
        <f>Tabla3[[#This Row],[NUMBER OF DAYS]]*Tabla3[[#This Row],[MAX. UNIT COST PER DAY]]</f>
        <v>34</v>
      </c>
      <c r="O121" s="103"/>
      <c r="P121" s="103"/>
      <c r="Q121" s="103"/>
      <c r="R121" s="103"/>
      <c r="S121" s="103"/>
      <c r="T121" s="103"/>
      <c r="U121" s="103"/>
      <c r="V121" s="103"/>
      <c r="W121" s="103"/>
      <c r="X121" s="103"/>
      <c r="Y121" s="103"/>
      <c r="Z121" s="103"/>
      <c r="AA121" s="103"/>
      <c r="AB121" s="103"/>
      <c r="AC121" s="103"/>
      <c r="AD121" s="103"/>
      <c r="AE121" s="103"/>
      <c r="AF121" s="103"/>
      <c r="AG121" s="103"/>
    </row>
    <row r="122" spans="1:33" x14ac:dyDescent="0.25">
      <c r="A122" s="74" t="s">
        <v>70</v>
      </c>
      <c r="B122" s="27" t="s">
        <v>57</v>
      </c>
      <c r="C122" s="27" t="s">
        <v>104</v>
      </c>
      <c r="D122" s="55" t="s">
        <v>90</v>
      </c>
      <c r="E122" s="106" t="s">
        <v>326</v>
      </c>
      <c r="F122" s="27" t="s">
        <v>245</v>
      </c>
      <c r="G122" s="27" t="s">
        <v>46</v>
      </c>
      <c r="H122" s="27" t="s">
        <v>214</v>
      </c>
      <c r="I122" s="27" t="s">
        <v>323</v>
      </c>
      <c r="J122" s="58">
        <v>44027</v>
      </c>
      <c r="K122" s="58">
        <v>44210</v>
      </c>
      <c r="L122" s="27">
        <v>8</v>
      </c>
      <c r="M122" s="79">
        <f t="shared" si="7"/>
        <v>47</v>
      </c>
      <c r="N122" s="79">
        <f>Tabla3[[#This Row],[NUMBER OF DAYS]]*Tabla3[[#This Row],[MAX. UNIT COST PER DAY]]</f>
        <v>376</v>
      </c>
      <c r="O122" s="109"/>
      <c r="P122" s="109"/>
      <c r="Q122" s="109"/>
      <c r="R122" s="109"/>
      <c r="S122" s="109"/>
      <c r="T122" s="109"/>
      <c r="U122" s="109"/>
      <c r="V122" s="109"/>
      <c r="W122" s="109"/>
      <c r="X122" s="109"/>
      <c r="Y122" s="109"/>
      <c r="Z122" s="109"/>
      <c r="AA122" s="109"/>
      <c r="AB122" s="109"/>
      <c r="AC122" s="109"/>
      <c r="AD122" s="109"/>
      <c r="AE122" s="109"/>
      <c r="AF122" s="109"/>
      <c r="AG122" s="109"/>
    </row>
    <row r="123" spans="1:33" x14ac:dyDescent="0.25">
      <c r="A123" s="74" t="s">
        <v>69</v>
      </c>
      <c r="B123" s="27" t="s">
        <v>57</v>
      </c>
      <c r="C123" s="27" t="s">
        <v>104</v>
      </c>
      <c r="D123" s="55" t="s">
        <v>90</v>
      </c>
      <c r="E123" s="106" t="s">
        <v>326</v>
      </c>
      <c r="F123" s="27" t="s">
        <v>245</v>
      </c>
      <c r="G123" s="27" t="s">
        <v>46</v>
      </c>
      <c r="H123" s="27" t="s">
        <v>217</v>
      </c>
      <c r="I123" s="27" t="s">
        <v>324</v>
      </c>
      <c r="J123" s="58">
        <v>44027</v>
      </c>
      <c r="K123" s="58">
        <v>44210</v>
      </c>
      <c r="L123" s="27">
        <v>4</v>
      </c>
      <c r="M123" s="79">
        <f t="shared" si="7"/>
        <v>47</v>
      </c>
      <c r="N123" s="79">
        <f>Tabla3[[#This Row],[NUMBER OF DAYS]]*Tabla3[[#This Row],[MAX. UNIT COST PER DAY]]</f>
        <v>188</v>
      </c>
      <c r="O123" s="109"/>
      <c r="P123" s="109"/>
      <c r="Q123" s="109"/>
      <c r="R123" s="109"/>
      <c r="S123" s="109"/>
      <c r="T123" s="109"/>
      <c r="U123" s="109"/>
      <c r="V123" s="109"/>
      <c r="W123" s="109"/>
      <c r="X123" s="109"/>
      <c r="Y123" s="109"/>
      <c r="Z123" s="109"/>
      <c r="AA123" s="109"/>
      <c r="AB123" s="109"/>
      <c r="AC123" s="109"/>
      <c r="AD123" s="109"/>
      <c r="AE123" s="109"/>
      <c r="AF123" s="109"/>
      <c r="AG123" s="109"/>
    </row>
    <row r="124" spans="1:33" x14ac:dyDescent="0.25">
      <c r="A124" s="74" t="s">
        <v>23</v>
      </c>
      <c r="B124" s="27" t="s">
        <v>57</v>
      </c>
      <c r="C124" s="27" t="s">
        <v>104</v>
      </c>
      <c r="D124" s="55" t="s">
        <v>90</v>
      </c>
      <c r="E124" s="106" t="s">
        <v>326</v>
      </c>
      <c r="F124" s="27" t="s">
        <v>245</v>
      </c>
      <c r="G124" s="27" t="s">
        <v>46</v>
      </c>
      <c r="H124" s="27" t="s">
        <v>215</v>
      </c>
      <c r="I124" s="27" t="s">
        <v>325</v>
      </c>
      <c r="J124" s="58">
        <v>44027</v>
      </c>
      <c r="K124" s="58">
        <v>44210</v>
      </c>
      <c r="L124" s="27">
        <v>1</v>
      </c>
      <c r="M124" s="79">
        <f t="shared" si="7"/>
        <v>47</v>
      </c>
      <c r="N124" s="79">
        <f>Tabla3[[#This Row],[NUMBER OF DAYS]]*Tabla3[[#This Row],[MAX. UNIT COST PER DAY]]</f>
        <v>47</v>
      </c>
      <c r="O124" s="109"/>
      <c r="P124" s="109"/>
      <c r="Q124" s="109"/>
      <c r="R124" s="109"/>
      <c r="S124" s="109"/>
      <c r="T124" s="109"/>
      <c r="U124" s="109"/>
      <c r="V124" s="109"/>
      <c r="W124" s="109"/>
      <c r="X124" s="109"/>
      <c r="Y124" s="109"/>
      <c r="Z124" s="109"/>
      <c r="AA124" s="109"/>
      <c r="AB124" s="109"/>
      <c r="AC124" s="109"/>
      <c r="AD124" s="109"/>
      <c r="AE124" s="109"/>
      <c r="AF124" s="109"/>
      <c r="AG124" s="109"/>
    </row>
    <row r="125" spans="1:33" x14ac:dyDescent="0.25">
      <c r="A125" s="74" t="s">
        <v>24</v>
      </c>
      <c r="B125" s="27" t="s">
        <v>57</v>
      </c>
      <c r="C125" s="27" t="s">
        <v>104</v>
      </c>
      <c r="D125" s="55" t="s">
        <v>90</v>
      </c>
      <c r="E125" s="106" t="s">
        <v>326</v>
      </c>
      <c r="F125" s="27" t="s">
        <v>245</v>
      </c>
      <c r="G125" s="27" t="s">
        <v>46</v>
      </c>
      <c r="H125" s="27" t="s">
        <v>229</v>
      </c>
      <c r="I125" s="27" t="s">
        <v>328</v>
      </c>
      <c r="J125" s="58">
        <v>44027</v>
      </c>
      <c r="K125" s="58">
        <v>44210</v>
      </c>
      <c r="L125" s="27">
        <v>4</v>
      </c>
      <c r="M125" s="79">
        <f t="shared" si="7"/>
        <v>47</v>
      </c>
      <c r="N125" s="79">
        <f>Tabla3[[#This Row],[NUMBER OF DAYS]]*Tabla3[[#This Row],[MAX. UNIT COST PER DAY]]</f>
        <v>188</v>
      </c>
      <c r="O125" s="109"/>
      <c r="P125" s="109"/>
      <c r="Q125" s="109"/>
      <c r="R125" s="109"/>
      <c r="S125" s="109"/>
      <c r="T125" s="109"/>
      <c r="U125" s="109"/>
      <c r="V125" s="109"/>
      <c r="W125" s="109"/>
      <c r="X125" s="109"/>
      <c r="Y125" s="109"/>
      <c r="Z125" s="109"/>
      <c r="AA125" s="109"/>
      <c r="AB125" s="109"/>
      <c r="AC125" s="109"/>
      <c r="AD125" s="109"/>
      <c r="AE125" s="109"/>
      <c r="AF125" s="109"/>
      <c r="AG125" s="109"/>
    </row>
    <row r="126" spans="1:33" x14ac:dyDescent="0.25">
      <c r="A126" s="74" t="s">
        <v>70</v>
      </c>
      <c r="B126" s="27" t="s">
        <v>57</v>
      </c>
      <c r="C126" s="27" t="s">
        <v>104</v>
      </c>
      <c r="D126" s="55" t="s">
        <v>90</v>
      </c>
      <c r="E126" s="106" t="s">
        <v>327</v>
      </c>
      <c r="F126" s="105" t="s">
        <v>248</v>
      </c>
      <c r="G126" s="27" t="s">
        <v>235</v>
      </c>
      <c r="H126" s="27" t="s">
        <v>214</v>
      </c>
      <c r="I126" s="27" t="s">
        <v>329</v>
      </c>
      <c r="J126" s="58">
        <v>44027</v>
      </c>
      <c r="K126" s="58">
        <v>44210</v>
      </c>
      <c r="L126" s="27">
        <v>5</v>
      </c>
      <c r="M126" s="79">
        <f t="shared" si="7"/>
        <v>17</v>
      </c>
      <c r="N126" s="79">
        <f>Tabla3[[#This Row],[NUMBER OF DAYS]]*Tabla3[[#This Row],[MAX. UNIT COST PER DAY]]</f>
        <v>85</v>
      </c>
      <c r="O126" s="109"/>
      <c r="P126" s="109"/>
      <c r="Q126" s="109"/>
      <c r="R126" s="109"/>
      <c r="S126" s="109"/>
      <c r="T126" s="109"/>
      <c r="U126" s="109"/>
      <c r="V126" s="109"/>
      <c r="W126" s="109"/>
      <c r="X126" s="109"/>
      <c r="Y126" s="109"/>
      <c r="Z126" s="109"/>
      <c r="AA126" s="109"/>
      <c r="AB126" s="109"/>
      <c r="AC126" s="109"/>
      <c r="AD126" s="109"/>
      <c r="AE126" s="109"/>
      <c r="AF126" s="109"/>
      <c r="AG126" s="109"/>
    </row>
    <row r="127" spans="1:33" x14ac:dyDescent="0.25">
      <c r="A127" s="74" t="s">
        <v>69</v>
      </c>
      <c r="B127" s="27" t="s">
        <v>57</v>
      </c>
      <c r="C127" s="27" t="s">
        <v>104</v>
      </c>
      <c r="D127" s="55" t="s">
        <v>90</v>
      </c>
      <c r="E127" s="106" t="s">
        <v>327</v>
      </c>
      <c r="F127" s="105" t="s">
        <v>248</v>
      </c>
      <c r="G127" s="27" t="s">
        <v>235</v>
      </c>
      <c r="H127" s="27" t="s">
        <v>217</v>
      </c>
      <c r="I127" s="27" t="s">
        <v>330</v>
      </c>
      <c r="J127" s="58">
        <v>44027</v>
      </c>
      <c r="K127" s="58">
        <v>44210</v>
      </c>
      <c r="L127" s="27">
        <v>3</v>
      </c>
      <c r="M127" s="79">
        <f t="shared" si="7"/>
        <v>17</v>
      </c>
      <c r="N127" s="79">
        <f>Tabla3[[#This Row],[NUMBER OF DAYS]]*Tabla3[[#This Row],[MAX. UNIT COST PER DAY]]</f>
        <v>51</v>
      </c>
      <c r="O127" s="109"/>
      <c r="P127" s="109"/>
      <c r="Q127" s="109"/>
      <c r="R127" s="109"/>
      <c r="S127" s="109"/>
      <c r="T127" s="109"/>
      <c r="U127" s="109"/>
      <c r="V127" s="109"/>
      <c r="W127" s="109"/>
      <c r="X127" s="109"/>
      <c r="Y127" s="109"/>
      <c r="Z127" s="109"/>
      <c r="AA127" s="109"/>
      <c r="AB127" s="109"/>
      <c r="AC127" s="109"/>
      <c r="AD127" s="109"/>
      <c r="AE127" s="109"/>
      <c r="AF127" s="109"/>
      <c r="AG127" s="109"/>
    </row>
    <row r="128" spans="1:33" x14ac:dyDescent="0.25">
      <c r="A128" s="74" t="s">
        <v>23</v>
      </c>
      <c r="B128" s="27" t="s">
        <v>57</v>
      </c>
      <c r="C128" s="27" t="s">
        <v>104</v>
      </c>
      <c r="D128" s="55" t="s">
        <v>90</v>
      </c>
      <c r="E128" s="106" t="s">
        <v>327</v>
      </c>
      <c r="F128" s="105" t="s">
        <v>248</v>
      </c>
      <c r="G128" s="27" t="s">
        <v>235</v>
      </c>
      <c r="H128" s="27" t="s">
        <v>215</v>
      </c>
      <c r="I128" s="27" t="s">
        <v>325</v>
      </c>
      <c r="J128" s="58">
        <v>44027</v>
      </c>
      <c r="K128" s="58">
        <v>44210</v>
      </c>
      <c r="L128" s="27">
        <v>1</v>
      </c>
      <c r="M128" s="79">
        <f t="shared" si="7"/>
        <v>17</v>
      </c>
      <c r="N128" s="79">
        <f>Tabla3[[#This Row],[NUMBER OF DAYS]]*Tabla3[[#This Row],[MAX. UNIT COST PER DAY]]</f>
        <v>17</v>
      </c>
      <c r="O128" s="109"/>
      <c r="P128" s="109"/>
      <c r="Q128" s="109"/>
      <c r="R128" s="109"/>
      <c r="S128" s="109"/>
      <c r="T128" s="109"/>
      <c r="U128" s="109"/>
      <c r="V128" s="109"/>
      <c r="W128" s="109"/>
      <c r="X128" s="109"/>
      <c r="Y128" s="109"/>
      <c r="Z128" s="109"/>
      <c r="AA128" s="109"/>
      <c r="AB128" s="109"/>
      <c r="AC128" s="109"/>
      <c r="AD128" s="109"/>
      <c r="AE128" s="109"/>
      <c r="AF128" s="109"/>
      <c r="AG128" s="109"/>
    </row>
    <row r="129" spans="1:33" x14ac:dyDescent="0.25">
      <c r="A129" s="74" t="s">
        <v>24</v>
      </c>
      <c r="B129" s="27" t="s">
        <v>57</v>
      </c>
      <c r="C129" s="27" t="s">
        <v>104</v>
      </c>
      <c r="D129" s="55" t="s">
        <v>90</v>
      </c>
      <c r="E129" s="106" t="s">
        <v>327</v>
      </c>
      <c r="F129" s="105" t="s">
        <v>248</v>
      </c>
      <c r="G129" s="27" t="s">
        <v>235</v>
      </c>
      <c r="H129" s="27" t="s">
        <v>229</v>
      </c>
      <c r="I129" s="27" t="s">
        <v>331</v>
      </c>
      <c r="J129" s="58">
        <v>44027</v>
      </c>
      <c r="K129" s="58">
        <v>44210</v>
      </c>
      <c r="L129" s="27">
        <v>2</v>
      </c>
      <c r="M129" s="79">
        <f t="shared" si="7"/>
        <v>17</v>
      </c>
      <c r="N129" s="79">
        <f>Tabla3[[#This Row],[NUMBER OF DAYS]]*Tabla3[[#This Row],[MAX. UNIT COST PER DAY]]</f>
        <v>34</v>
      </c>
      <c r="O129" s="109"/>
      <c r="P129" s="109"/>
      <c r="Q129" s="109"/>
      <c r="R129" s="109"/>
      <c r="S129" s="109"/>
      <c r="T129" s="109"/>
      <c r="U129" s="109"/>
      <c r="V129" s="109"/>
      <c r="W129" s="109"/>
      <c r="X129" s="109"/>
      <c r="Y129" s="109"/>
      <c r="Z129" s="109"/>
      <c r="AA129" s="109"/>
      <c r="AB129" s="109"/>
      <c r="AC129" s="109"/>
      <c r="AD129" s="109"/>
      <c r="AE129" s="109"/>
      <c r="AF129" s="109"/>
      <c r="AG129" s="109"/>
    </row>
    <row r="130" spans="1:33" x14ac:dyDescent="0.25">
      <c r="A130" s="69"/>
      <c r="B130" s="47"/>
      <c r="C130" s="47"/>
      <c r="D130" s="50"/>
      <c r="E130" s="71"/>
      <c r="F130" s="69"/>
      <c r="G130" s="69"/>
      <c r="H130" s="69"/>
      <c r="I130" s="69"/>
      <c r="J130" s="71"/>
      <c r="K130" s="71"/>
      <c r="L130" s="69"/>
      <c r="M130" s="69"/>
      <c r="N130" s="82">
        <f>Tabla3[[#This Row],[NUMBER OF DAYS]]*Tabla3[[#This Row],[MAX. UNIT COST PER DAY]]</f>
        <v>0</v>
      </c>
    </row>
    <row r="131" spans="1:33" x14ac:dyDescent="0.25">
      <c r="A131" s="27" t="s">
        <v>70</v>
      </c>
      <c r="B131" s="27" t="s">
        <v>58</v>
      </c>
      <c r="C131" s="27" t="s">
        <v>105</v>
      </c>
      <c r="D131" s="55" t="s">
        <v>454</v>
      </c>
      <c r="E131" s="55" t="s">
        <v>159</v>
      </c>
      <c r="F131" s="27" t="s">
        <v>157</v>
      </c>
      <c r="G131" s="27" t="s">
        <v>46</v>
      </c>
      <c r="H131" s="76" t="s">
        <v>214</v>
      </c>
      <c r="I131" s="27" t="s">
        <v>158</v>
      </c>
      <c r="J131" s="58">
        <v>43845</v>
      </c>
      <c r="K131" s="58">
        <v>44026</v>
      </c>
      <c r="L131" s="27">
        <v>3</v>
      </c>
      <c r="M131" s="79">
        <f t="shared" ref="M131:M163" si="8">IF(AND(G131="Manager",D131="Spain"),164,IF(AND(G131="Researcher/Teacher/Trainer",D131="Spain"),137,IF(AND(G131="Technical Staff",D131="Spain"),102,IF(AND(G131="Administrative staff",D131="Spain"),78,IF(AND(G131="Manager",D131="Slovenia"),164,IF(AND(G131="Researcher/Teacher/Trainer",D131="Slovenia"),137,IF(AND(G131="Technical Staff",D131="Slovenia"),102,IF(AND(G131="Administrative staff",D131="Slovenia"),78,IF(AND(G131="Manager",D131="Italy"),280,IF(AND(G131="Researcher/Teacher/Trainer",D131="Italy"),214,IF(AND(G131="Technical Staff",D131="Italy"),162,IF(AND(G131="Administrative staff",D131="Italy"),131,IF(AND(G131="Manager",D131="Kazakhstan"),77,IF(AND(G131="Researcher/Teacher/Trainer",D131="Kazakhstan"),57,IF(AND(G131="Technical Staff",D131="Kazakhstan"),40,IF(AND(G131="Administrative staff",D131="Kazakhstan"),32,IF(AND(G131="Manager",D131="Turkmenistan"),47,IF(AND(G131="Researcher/Teacher/Trainer",D131="Turkmenistan"),33,IF(AND(G131="Technical Staff",D131="Turkmenistan"),22,IF(AND(G131="Administrative staff",D131="Turkmenistan"),17,IF(AND(G131="Manager",D131="Tajikistan"),47,IF(AND(G131="Researcher/Teacher/Trainer",D131="Tajikistan"),33,IF(AND(G131="Technical Staff",D131="Tajikistan"),22,IF(AND(G131="Administrative staff",D131="Tajikistan"),17,))))))))))))))))))))))))</f>
        <v>77</v>
      </c>
      <c r="N131" s="79">
        <f>Tabla3[[#This Row],[NUMBER OF DAYS]]*Tabla3[[#This Row],[MAX. UNIT COST PER DAY]]</f>
        <v>231</v>
      </c>
    </row>
    <row r="132" spans="1:33" x14ac:dyDescent="0.25">
      <c r="A132" s="74" t="s">
        <v>23</v>
      </c>
      <c r="B132" s="27" t="s">
        <v>58</v>
      </c>
      <c r="C132" s="27" t="s">
        <v>105</v>
      </c>
      <c r="D132" s="55" t="s">
        <v>454</v>
      </c>
      <c r="E132" s="55" t="s">
        <v>159</v>
      </c>
      <c r="F132" s="27" t="s">
        <v>157</v>
      </c>
      <c r="G132" s="27" t="s">
        <v>46</v>
      </c>
      <c r="H132" s="76" t="s">
        <v>215</v>
      </c>
      <c r="I132" s="27" t="s">
        <v>158</v>
      </c>
      <c r="J132" s="58">
        <v>43845</v>
      </c>
      <c r="K132" s="58">
        <v>44026</v>
      </c>
      <c r="L132" s="27">
        <v>1</v>
      </c>
      <c r="M132" s="79">
        <f t="shared" si="8"/>
        <v>77</v>
      </c>
      <c r="N132" s="79">
        <f>Tabla3[[#This Row],[NUMBER OF DAYS]]*Tabla3[[#This Row],[MAX. UNIT COST PER DAY]]</f>
        <v>77</v>
      </c>
    </row>
    <row r="133" spans="1:33" x14ac:dyDescent="0.25">
      <c r="A133" s="74" t="s">
        <v>68</v>
      </c>
      <c r="B133" s="27" t="s">
        <v>58</v>
      </c>
      <c r="C133" s="27" t="s">
        <v>105</v>
      </c>
      <c r="D133" s="55" t="s">
        <v>454</v>
      </c>
      <c r="E133" s="55" t="s">
        <v>159</v>
      </c>
      <c r="F133" s="27" t="s">
        <v>157</v>
      </c>
      <c r="G133" s="27" t="s">
        <v>46</v>
      </c>
      <c r="H133" s="76" t="s">
        <v>216</v>
      </c>
      <c r="I133" s="27" t="s">
        <v>158</v>
      </c>
      <c r="J133" s="58">
        <v>43845</v>
      </c>
      <c r="K133" s="58">
        <v>44026</v>
      </c>
      <c r="L133" s="27">
        <v>2</v>
      </c>
      <c r="M133" s="79">
        <f t="shared" si="8"/>
        <v>77</v>
      </c>
      <c r="N133" s="79">
        <f>Tabla3[[#This Row],[NUMBER OF DAYS]]*Tabla3[[#This Row],[MAX. UNIT COST PER DAY]]</f>
        <v>154</v>
      </c>
    </row>
    <row r="134" spans="1:33" x14ac:dyDescent="0.25">
      <c r="A134" s="74" t="s">
        <v>70</v>
      </c>
      <c r="B134" s="27" t="s">
        <v>58</v>
      </c>
      <c r="C134" s="27" t="s">
        <v>105</v>
      </c>
      <c r="D134" s="55" t="s">
        <v>454</v>
      </c>
      <c r="E134" s="55" t="s">
        <v>161</v>
      </c>
      <c r="F134" s="27" t="s">
        <v>160</v>
      </c>
      <c r="G134" s="27" t="s">
        <v>235</v>
      </c>
      <c r="H134" s="76" t="s">
        <v>214</v>
      </c>
      <c r="I134" s="27" t="s">
        <v>162</v>
      </c>
      <c r="J134" s="58">
        <v>43845</v>
      </c>
      <c r="K134" s="58">
        <v>44026</v>
      </c>
      <c r="L134" s="27">
        <v>6</v>
      </c>
      <c r="M134" s="79">
        <f t="shared" si="8"/>
        <v>32</v>
      </c>
      <c r="N134" s="79">
        <f>Tabla3[[#This Row],[NUMBER OF DAYS]]*Tabla3[[#This Row],[MAX. UNIT COST PER DAY]]</f>
        <v>192</v>
      </c>
    </row>
    <row r="135" spans="1:33" x14ac:dyDescent="0.25">
      <c r="A135" s="74" t="s">
        <v>68</v>
      </c>
      <c r="B135" s="27" t="s">
        <v>58</v>
      </c>
      <c r="C135" s="27" t="s">
        <v>105</v>
      </c>
      <c r="D135" s="55" t="s">
        <v>454</v>
      </c>
      <c r="E135" s="55" t="s">
        <v>161</v>
      </c>
      <c r="F135" s="27" t="s">
        <v>160</v>
      </c>
      <c r="G135" s="27" t="s">
        <v>235</v>
      </c>
      <c r="H135" s="76" t="s">
        <v>216</v>
      </c>
      <c r="I135" s="27" t="s">
        <v>162</v>
      </c>
      <c r="J135" s="58">
        <v>43845</v>
      </c>
      <c r="K135" s="58">
        <v>44026</v>
      </c>
      <c r="L135" s="27">
        <v>2</v>
      </c>
      <c r="M135" s="79">
        <f t="shared" si="8"/>
        <v>32</v>
      </c>
      <c r="N135" s="79">
        <f>Tabla3[[#This Row],[NUMBER OF DAYS]]*Tabla3[[#This Row],[MAX. UNIT COST PER DAY]]</f>
        <v>64</v>
      </c>
    </row>
    <row r="136" spans="1:33" x14ac:dyDescent="0.25">
      <c r="A136" s="74" t="s">
        <v>23</v>
      </c>
      <c r="B136" s="27" t="s">
        <v>58</v>
      </c>
      <c r="C136" s="27" t="s">
        <v>105</v>
      </c>
      <c r="D136" s="55" t="s">
        <v>454</v>
      </c>
      <c r="E136" s="55" t="s">
        <v>164</v>
      </c>
      <c r="F136" s="27" t="s">
        <v>163</v>
      </c>
      <c r="G136" s="27" t="s">
        <v>46</v>
      </c>
      <c r="H136" s="76" t="s">
        <v>215</v>
      </c>
      <c r="I136" s="27" t="s">
        <v>165</v>
      </c>
      <c r="J136" s="58">
        <v>43845</v>
      </c>
      <c r="K136" s="58">
        <v>44026</v>
      </c>
      <c r="L136" s="27">
        <v>2</v>
      </c>
      <c r="M136" s="79">
        <f t="shared" si="8"/>
        <v>77</v>
      </c>
      <c r="N136" s="79">
        <f>Tabla3[[#This Row],[NUMBER OF DAYS]]*Tabla3[[#This Row],[MAX. UNIT COST PER DAY]]</f>
        <v>154</v>
      </c>
    </row>
    <row r="137" spans="1:33" x14ac:dyDescent="0.25">
      <c r="A137" s="74" t="s">
        <v>70</v>
      </c>
      <c r="B137" s="27" t="s">
        <v>58</v>
      </c>
      <c r="C137" s="27" t="s">
        <v>105</v>
      </c>
      <c r="D137" s="55" t="s">
        <v>454</v>
      </c>
      <c r="E137" s="55" t="s">
        <v>164</v>
      </c>
      <c r="F137" s="27" t="s">
        <v>163</v>
      </c>
      <c r="G137" s="27" t="s">
        <v>46</v>
      </c>
      <c r="H137" s="76" t="s">
        <v>214</v>
      </c>
      <c r="I137" s="27" t="s">
        <v>165</v>
      </c>
      <c r="J137" s="58">
        <v>43845</v>
      </c>
      <c r="K137" s="58">
        <v>44026</v>
      </c>
      <c r="L137" s="27">
        <v>2</v>
      </c>
      <c r="M137" s="79">
        <f t="shared" si="8"/>
        <v>77</v>
      </c>
      <c r="N137" s="79">
        <f>Tabla3[[#This Row],[NUMBER OF DAYS]]*Tabla3[[#This Row],[MAX. UNIT COST PER DAY]]</f>
        <v>154</v>
      </c>
    </row>
    <row r="138" spans="1:33" x14ac:dyDescent="0.25">
      <c r="A138" s="74" t="s">
        <v>24</v>
      </c>
      <c r="B138" s="27" t="s">
        <v>58</v>
      </c>
      <c r="C138" s="27" t="s">
        <v>105</v>
      </c>
      <c r="D138" s="55" t="s">
        <v>454</v>
      </c>
      <c r="E138" s="55" t="s">
        <v>164</v>
      </c>
      <c r="F138" s="27" t="s">
        <v>163</v>
      </c>
      <c r="G138" s="27" t="s">
        <v>46</v>
      </c>
      <c r="H138" s="76" t="s">
        <v>229</v>
      </c>
      <c r="I138" s="27" t="s">
        <v>165</v>
      </c>
      <c r="J138" s="58">
        <v>43845</v>
      </c>
      <c r="K138" s="58">
        <v>44026</v>
      </c>
      <c r="L138" s="27">
        <v>2</v>
      </c>
      <c r="M138" s="79">
        <f t="shared" si="8"/>
        <v>77</v>
      </c>
      <c r="N138" s="79">
        <f>Tabla3[[#This Row],[NUMBER OF DAYS]]*Tabla3[[#This Row],[MAX. UNIT COST PER DAY]]</f>
        <v>154</v>
      </c>
    </row>
    <row r="139" spans="1:33" x14ac:dyDescent="0.25">
      <c r="A139" s="74" t="s">
        <v>24</v>
      </c>
      <c r="B139" s="27" t="s">
        <v>58</v>
      </c>
      <c r="C139" s="27" t="s">
        <v>105</v>
      </c>
      <c r="D139" s="55" t="s">
        <v>454</v>
      </c>
      <c r="E139" s="55" t="s">
        <v>167</v>
      </c>
      <c r="F139" s="27" t="s">
        <v>166</v>
      </c>
      <c r="G139" s="27" t="s">
        <v>71</v>
      </c>
      <c r="H139" s="76" t="s">
        <v>229</v>
      </c>
      <c r="I139" s="27" t="s">
        <v>168</v>
      </c>
      <c r="J139" s="58">
        <v>43845</v>
      </c>
      <c r="K139" s="58">
        <v>44026</v>
      </c>
      <c r="L139" s="27">
        <v>5</v>
      </c>
      <c r="M139" s="79">
        <f t="shared" si="8"/>
        <v>57</v>
      </c>
      <c r="N139" s="79">
        <f>Tabla3[[#This Row],[NUMBER OF DAYS]]*Tabla3[[#This Row],[MAX. UNIT COST PER DAY]]</f>
        <v>285</v>
      </c>
    </row>
    <row r="140" spans="1:33" x14ac:dyDescent="0.25">
      <c r="A140" s="74" t="s">
        <v>23</v>
      </c>
      <c r="B140" s="27" t="s">
        <v>58</v>
      </c>
      <c r="C140" s="27" t="s">
        <v>105</v>
      </c>
      <c r="D140" s="55" t="s">
        <v>454</v>
      </c>
      <c r="E140" s="55" t="s">
        <v>170</v>
      </c>
      <c r="F140" s="27" t="s">
        <v>169</v>
      </c>
      <c r="G140" s="27" t="s">
        <v>46</v>
      </c>
      <c r="H140" s="76" t="s">
        <v>215</v>
      </c>
      <c r="I140" s="70" t="s">
        <v>177</v>
      </c>
      <c r="J140" s="58">
        <v>43845</v>
      </c>
      <c r="K140" s="58">
        <v>44026</v>
      </c>
      <c r="L140" s="27">
        <v>2</v>
      </c>
      <c r="M140" s="79">
        <f t="shared" si="8"/>
        <v>77</v>
      </c>
      <c r="N140" s="79">
        <f>Tabla3[[#This Row],[NUMBER OF DAYS]]*Tabla3[[#This Row],[MAX. UNIT COST PER DAY]]</f>
        <v>154</v>
      </c>
    </row>
    <row r="141" spans="1:33" x14ac:dyDescent="0.25">
      <c r="A141" s="74" t="s">
        <v>70</v>
      </c>
      <c r="B141" s="27" t="s">
        <v>58</v>
      </c>
      <c r="C141" s="27" t="s">
        <v>105</v>
      </c>
      <c r="D141" s="55" t="s">
        <v>454</v>
      </c>
      <c r="E141" s="55" t="s">
        <v>170</v>
      </c>
      <c r="F141" s="27" t="s">
        <v>169</v>
      </c>
      <c r="G141" s="27" t="s">
        <v>46</v>
      </c>
      <c r="H141" s="76" t="s">
        <v>214</v>
      </c>
      <c r="I141" s="70" t="s">
        <v>171</v>
      </c>
      <c r="J141" s="58">
        <v>43845</v>
      </c>
      <c r="K141" s="58">
        <v>44026</v>
      </c>
      <c r="L141" s="27">
        <v>3</v>
      </c>
      <c r="M141" s="79">
        <f t="shared" si="8"/>
        <v>77</v>
      </c>
      <c r="N141" s="79">
        <f>Tabla3[[#This Row],[NUMBER OF DAYS]]*Tabla3[[#This Row],[MAX. UNIT COST PER DAY]]</f>
        <v>231</v>
      </c>
    </row>
    <row r="142" spans="1:33" x14ac:dyDescent="0.25">
      <c r="A142" s="74" t="s">
        <v>68</v>
      </c>
      <c r="B142" s="27" t="s">
        <v>58</v>
      </c>
      <c r="C142" s="27" t="s">
        <v>105</v>
      </c>
      <c r="D142" s="55" t="s">
        <v>454</v>
      </c>
      <c r="E142" s="55" t="s">
        <v>170</v>
      </c>
      <c r="F142" s="27" t="s">
        <v>169</v>
      </c>
      <c r="G142" s="27" t="s">
        <v>46</v>
      </c>
      <c r="H142" s="76" t="s">
        <v>216</v>
      </c>
      <c r="I142" s="70" t="s">
        <v>171</v>
      </c>
      <c r="J142" s="58">
        <v>43845</v>
      </c>
      <c r="K142" s="58">
        <v>44026</v>
      </c>
      <c r="L142" s="27">
        <v>1</v>
      </c>
      <c r="M142" s="79">
        <f t="shared" si="8"/>
        <v>77</v>
      </c>
      <c r="N142" s="79">
        <f>Tabla3[[#This Row],[NUMBER OF DAYS]]*Tabla3[[#This Row],[MAX. UNIT COST PER DAY]]</f>
        <v>77</v>
      </c>
    </row>
    <row r="143" spans="1:33" x14ac:dyDescent="0.25">
      <c r="A143" s="74" t="s">
        <v>70</v>
      </c>
      <c r="B143" s="27" t="s">
        <v>58</v>
      </c>
      <c r="C143" s="27" t="s">
        <v>105</v>
      </c>
      <c r="D143" s="55" t="s">
        <v>454</v>
      </c>
      <c r="E143" s="55" t="s">
        <v>174</v>
      </c>
      <c r="F143" s="27" t="s">
        <v>172</v>
      </c>
      <c r="G143" s="27" t="s">
        <v>235</v>
      </c>
      <c r="H143" s="76" t="s">
        <v>214</v>
      </c>
      <c r="I143" s="70" t="s">
        <v>173</v>
      </c>
      <c r="J143" s="58">
        <v>43845</v>
      </c>
      <c r="K143" s="58">
        <v>44026</v>
      </c>
      <c r="L143" s="27">
        <v>4</v>
      </c>
      <c r="M143" s="79">
        <f t="shared" si="8"/>
        <v>32</v>
      </c>
      <c r="N143" s="79">
        <f>Tabla3[[#This Row],[NUMBER OF DAYS]]*Tabla3[[#This Row],[MAX. UNIT COST PER DAY]]</f>
        <v>128</v>
      </c>
    </row>
    <row r="144" spans="1:33" x14ac:dyDescent="0.25">
      <c r="A144" s="74" t="s">
        <v>24</v>
      </c>
      <c r="B144" s="27" t="s">
        <v>58</v>
      </c>
      <c r="C144" s="27" t="s">
        <v>105</v>
      </c>
      <c r="D144" s="55" t="s">
        <v>454</v>
      </c>
      <c r="E144" s="55" t="s">
        <v>174</v>
      </c>
      <c r="F144" s="27" t="s">
        <v>172</v>
      </c>
      <c r="G144" s="27" t="s">
        <v>235</v>
      </c>
      <c r="H144" s="76" t="s">
        <v>229</v>
      </c>
      <c r="I144" s="70" t="s">
        <v>173</v>
      </c>
      <c r="J144" s="58">
        <v>43845</v>
      </c>
      <c r="K144" s="58">
        <v>44026</v>
      </c>
      <c r="L144" s="27">
        <v>2</v>
      </c>
      <c r="M144" s="79">
        <f t="shared" si="8"/>
        <v>32</v>
      </c>
      <c r="N144" s="79">
        <f>Tabla3[[#This Row],[NUMBER OF DAYS]]*Tabla3[[#This Row],[MAX. UNIT COST PER DAY]]</f>
        <v>64</v>
      </c>
    </row>
    <row r="145" spans="1:33" x14ac:dyDescent="0.25">
      <c r="A145" s="74" t="s">
        <v>68</v>
      </c>
      <c r="B145" s="27" t="s">
        <v>58</v>
      </c>
      <c r="C145" s="27" t="s">
        <v>105</v>
      </c>
      <c r="D145" s="55" t="s">
        <v>454</v>
      </c>
      <c r="E145" s="55" t="s">
        <v>174</v>
      </c>
      <c r="F145" s="27" t="s">
        <v>172</v>
      </c>
      <c r="G145" s="27" t="s">
        <v>235</v>
      </c>
      <c r="H145" s="76" t="s">
        <v>216</v>
      </c>
      <c r="I145" s="70" t="s">
        <v>173</v>
      </c>
      <c r="J145" s="58">
        <v>43845</v>
      </c>
      <c r="K145" s="58">
        <v>44026</v>
      </c>
      <c r="L145" s="27">
        <v>2</v>
      </c>
      <c r="M145" s="79">
        <f t="shared" si="8"/>
        <v>32</v>
      </c>
      <c r="N145" s="79">
        <f>Tabla3[[#This Row],[NUMBER OF DAYS]]*Tabla3[[#This Row],[MAX. UNIT COST PER DAY]]</f>
        <v>64</v>
      </c>
    </row>
    <row r="146" spans="1:33" x14ac:dyDescent="0.25">
      <c r="A146" s="74" t="s">
        <v>24</v>
      </c>
      <c r="B146" s="27" t="s">
        <v>58</v>
      </c>
      <c r="C146" s="27" t="s">
        <v>105</v>
      </c>
      <c r="D146" s="55" t="s">
        <v>454</v>
      </c>
      <c r="E146" s="55" t="s">
        <v>178</v>
      </c>
      <c r="F146" s="27" t="s">
        <v>175</v>
      </c>
      <c r="G146" s="27" t="s">
        <v>71</v>
      </c>
      <c r="H146" s="76" t="s">
        <v>229</v>
      </c>
      <c r="I146" s="70" t="s">
        <v>176</v>
      </c>
      <c r="J146" s="58">
        <v>43845</v>
      </c>
      <c r="K146" s="58">
        <v>44026</v>
      </c>
      <c r="L146" s="27">
        <v>5</v>
      </c>
      <c r="M146" s="79">
        <f t="shared" si="8"/>
        <v>57</v>
      </c>
      <c r="N146" s="79">
        <f>Tabla3[[#This Row],[NUMBER OF DAYS]]*Tabla3[[#This Row],[MAX. UNIT COST PER DAY]]</f>
        <v>285</v>
      </c>
    </row>
    <row r="147" spans="1:33" x14ac:dyDescent="0.25">
      <c r="A147" s="74" t="s">
        <v>24</v>
      </c>
      <c r="B147" s="27" t="s">
        <v>58</v>
      </c>
      <c r="C147" s="27" t="s">
        <v>105</v>
      </c>
      <c r="D147" s="55" t="s">
        <v>454</v>
      </c>
      <c r="E147" s="55" t="s">
        <v>295</v>
      </c>
      <c r="F147" s="27" t="s">
        <v>157</v>
      </c>
      <c r="G147" s="27" t="s">
        <v>46</v>
      </c>
      <c r="H147" s="27" t="s">
        <v>229</v>
      </c>
      <c r="I147" s="129" t="s">
        <v>432</v>
      </c>
      <c r="J147" s="58">
        <v>44027</v>
      </c>
      <c r="K147" s="102">
        <v>44210</v>
      </c>
      <c r="L147" s="27">
        <v>2</v>
      </c>
      <c r="M147" s="79">
        <f t="shared" si="8"/>
        <v>77</v>
      </c>
      <c r="N147" s="79">
        <f>Tabla3[[#This Row],[NUMBER OF DAYS]]*Tabla3[[#This Row],[MAX. UNIT COST PER DAY]]</f>
        <v>154</v>
      </c>
      <c r="O147" s="109"/>
      <c r="P147" s="109"/>
      <c r="Q147" s="109"/>
      <c r="R147" s="109"/>
      <c r="S147" s="109"/>
      <c r="T147" s="109"/>
      <c r="U147" s="109"/>
      <c r="V147" s="109"/>
      <c r="W147" s="109"/>
      <c r="X147" s="109"/>
      <c r="Y147" s="109"/>
      <c r="Z147" s="109"/>
      <c r="AA147" s="109"/>
      <c r="AB147" s="109"/>
      <c r="AC147" s="109"/>
      <c r="AD147" s="109"/>
      <c r="AE147" s="109"/>
      <c r="AF147" s="109"/>
      <c r="AG147" s="109"/>
    </row>
    <row r="148" spans="1:33" x14ac:dyDescent="0.25">
      <c r="A148" s="74" t="s">
        <v>68</v>
      </c>
      <c r="B148" s="27" t="s">
        <v>58</v>
      </c>
      <c r="C148" s="27" t="s">
        <v>105</v>
      </c>
      <c r="D148" s="55" t="s">
        <v>454</v>
      </c>
      <c r="E148" s="55" t="s">
        <v>295</v>
      </c>
      <c r="F148" s="27" t="s">
        <v>157</v>
      </c>
      <c r="G148" s="27" t="s">
        <v>46</v>
      </c>
      <c r="H148" s="27" t="s">
        <v>216</v>
      </c>
      <c r="I148" s="129" t="s">
        <v>293</v>
      </c>
      <c r="J148" s="58">
        <v>44027</v>
      </c>
      <c r="K148" s="102">
        <v>44210</v>
      </c>
      <c r="L148" s="27">
        <v>2</v>
      </c>
      <c r="M148" s="79">
        <f t="shared" si="8"/>
        <v>77</v>
      </c>
      <c r="N148" s="79">
        <f>Tabla3[[#This Row],[NUMBER OF DAYS]]*Tabla3[[#This Row],[MAX. UNIT COST PER DAY]]</f>
        <v>154</v>
      </c>
      <c r="O148" s="109"/>
      <c r="P148" s="109"/>
      <c r="Q148" s="109"/>
      <c r="R148" s="109"/>
      <c r="S148" s="109"/>
      <c r="T148" s="109"/>
      <c r="U148" s="109"/>
      <c r="V148" s="109"/>
      <c r="W148" s="109"/>
      <c r="X148" s="109"/>
      <c r="Y148" s="109"/>
      <c r="Z148" s="109"/>
      <c r="AA148" s="109"/>
      <c r="AB148" s="109"/>
      <c r="AC148" s="109"/>
      <c r="AD148" s="109"/>
      <c r="AE148" s="109"/>
      <c r="AF148" s="109"/>
      <c r="AG148" s="109"/>
    </row>
    <row r="149" spans="1:33" x14ac:dyDescent="0.25">
      <c r="A149" s="74" t="s">
        <v>70</v>
      </c>
      <c r="B149" s="27" t="s">
        <v>58</v>
      </c>
      <c r="C149" s="27" t="s">
        <v>105</v>
      </c>
      <c r="D149" s="55" t="s">
        <v>454</v>
      </c>
      <c r="E149" s="55" t="s">
        <v>295</v>
      </c>
      <c r="F149" s="27" t="s">
        <v>157</v>
      </c>
      <c r="G149" s="27" t="s">
        <v>46</v>
      </c>
      <c r="H149" s="27" t="s">
        <v>214</v>
      </c>
      <c r="I149" s="129" t="s">
        <v>294</v>
      </c>
      <c r="J149" s="58">
        <v>44027</v>
      </c>
      <c r="K149" s="102">
        <v>44210</v>
      </c>
      <c r="L149" s="27">
        <v>1</v>
      </c>
      <c r="M149" s="79">
        <f t="shared" si="8"/>
        <v>77</v>
      </c>
      <c r="N149" s="79">
        <f>Tabla3[[#This Row],[NUMBER OF DAYS]]*Tabla3[[#This Row],[MAX. UNIT COST PER DAY]]</f>
        <v>77</v>
      </c>
      <c r="O149" s="109"/>
      <c r="P149" s="109"/>
      <c r="Q149" s="109"/>
      <c r="R149" s="109"/>
      <c r="S149" s="109"/>
      <c r="T149" s="109"/>
      <c r="U149" s="109"/>
      <c r="V149" s="109"/>
      <c r="W149" s="109"/>
      <c r="X149" s="109"/>
      <c r="Y149" s="109"/>
      <c r="Z149" s="109"/>
      <c r="AA149" s="109"/>
      <c r="AB149" s="109"/>
      <c r="AC149" s="109"/>
      <c r="AD149" s="109"/>
      <c r="AE149" s="109"/>
      <c r="AF149" s="109"/>
      <c r="AG149" s="109"/>
    </row>
    <row r="150" spans="1:33" x14ac:dyDescent="0.25">
      <c r="A150" s="74" t="s">
        <v>24</v>
      </c>
      <c r="B150" s="27" t="s">
        <v>58</v>
      </c>
      <c r="C150" s="27" t="s">
        <v>105</v>
      </c>
      <c r="D150" s="55" t="s">
        <v>454</v>
      </c>
      <c r="E150" s="55" t="s">
        <v>297</v>
      </c>
      <c r="F150" s="27" t="s">
        <v>160</v>
      </c>
      <c r="G150" s="27" t="s">
        <v>235</v>
      </c>
      <c r="H150" s="27" t="s">
        <v>229</v>
      </c>
      <c r="I150" s="129" t="s">
        <v>433</v>
      </c>
      <c r="J150" s="58">
        <v>44027</v>
      </c>
      <c r="K150" s="102">
        <v>44210</v>
      </c>
      <c r="L150" s="27">
        <v>2</v>
      </c>
      <c r="M150" s="79">
        <f t="shared" si="8"/>
        <v>32</v>
      </c>
      <c r="N150" s="79">
        <f>Tabla3[[#This Row],[NUMBER OF DAYS]]*Tabla3[[#This Row],[MAX. UNIT COST PER DAY]]</f>
        <v>64</v>
      </c>
      <c r="O150" s="109"/>
      <c r="P150" s="109"/>
      <c r="Q150" s="109"/>
      <c r="R150" s="109"/>
      <c r="S150" s="109"/>
      <c r="T150" s="109"/>
      <c r="U150" s="109"/>
      <c r="V150" s="109"/>
      <c r="W150" s="109"/>
      <c r="X150" s="109"/>
      <c r="Y150" s="109"/>
      <c r="Z150" s="109"/>
      <c r="AA150" s="109"/>
      <c r="AB150" s="109"/>
      <c r="AC150" s="109"/>
      <c r="AD150" s="109"/>
      <c r="AE150" s="109"/>
      <c r="AF150" s="109"/>
      <c r="AG150" s="109"/>
    </row>
    <row r="151" spans="1:33" x14ac:dyDescent="0.25">
      <c r="A151" s="74" t="s">
        <v>69</v>
      </c>
      <c r="B151" s="27" t="s">
        <v>58</v>
      </c>
      <c r="C151" s="27" t="s">
        <v>105</v>
      </c>
      <c r="D151" s="55" t="s">
        <v>454</v>
      </c>
      <c r="E151" s="55" t="s">
        <v>297</v>
      </c>
      <c r="F151" s="27" t="s">
        <v>160</v>
      </c>
      <c r="G151" s="27" t="s">
        <v>235</v>
      </c>
      <c r="H151" s="27" t="s">
        <v>217</v>
      </c>
      <c r="I151" s="129" t="s">
        <v>296</v>
      </c>
      <c r="J151" s="58">
        <v>44027</v>
      </c>
      <c r="K151" s="102">
        <v>44210</v>
      </c>
      <c r="L151" s="27">
        <v>3</v>
      </c>
      <c r="M151" s="79">
        <f t="shared" si="8"/>
        <v>32</v>
      </c>
      <c r="N151" s="79">
        <f>Tabla3[[#This Row],[NUMBER OF DAYS]]*Tabla3[[#This Row],[MAX. UNIT COST PER DAY]]</f>
        <v>96</v>
      </c>
      <c r="O151" s="109"/>
      <c r="P151" s="109"/>
      <c r="Q151" s="109"/>
      <c r="R151" s="109"/>
      <c r="S151" s="109"/>
      <c r="T151" s="109"/>
      <c r="U151" s="109"/>
      <c r="V151" s="109"/>
      <c r="W151" s="109"/>
      <c r="X151" s="109"/>
      <c r="Y151" s="109"/>
      <c r="Z151" s="109"/>
      <c r="AA151" s="109"/>
      <c r="AB151" s="109"/>
      <c r="AC151" s="109"/>
      <c r="AD151" s="109"/>
      <c r="AE151" s="109"/>
      <c r="AF151" s="109"/>
      <c r="AG151" s="109"/>
    </row>
    <row r="152" spans="1:33" x14ac:dyDescent="0.25">
      <c r="A152" s="74" t="s">
        <v>70</v>
      </c>
      <c r="B152" s="27" t="s">
        <v>58</v>
      </c>
      <c r="C152" s="27" t="s">
        <v>105</v>
      </c>
      <c r="D152" s="55" t="s">
        <v>454</v>
      </c>
      <c r="E152" s="55" t="s">
        <v>297</v>
      </c>
      <c r="F152" s="27" t="s">
        <v>160</v>
      </c>
      <c r="G152" s="27" t="s">
        <v>235</v>
      </c>
      <c r="H152" s="27" t="s">
        <v>214</v>
      </c>
      <c r="I152" s="129" t="s">
        <v>434</v>
      </c>
      <c r="J152" s="58">
        <v>44027</v>
      </c>
      <c r="K152" s="102">
        <v>44210</v>
      </c>
      <c r="L152" s="27">
        <v>3</v>
      </c>
      <c r="M152" s="79">
        <f t="shared" si="8"/>
        <v>32</v>
      </c>
      <c r="N152" s="79">
        <f>Tabla3[[#This Row],[NUMBER OF DAYS]]*Tabla3[[#This Row],[MAX. UNIT COST PER DAY]]</f>
        <v>96</v>
      </c>
      <c r="O152" s="109"/>
      <c r="P152" s="109"/>
      <c r="Q152" s="109"/>
      <c r="R152" s="109"/>
      <c r="S152" s="109"/>
      <c r="T152" s="109"/>
      <c r="U152" s="109"/>
      <c r="V152" s="109"/>
      <c r="W152" s="109"/>
      <c r="X152" s="109"/>
      <c r="Y152" s="109"/>
      <c r="Z152" s="109"/>
      <c r="AA152" s="109"/>
      <c r="AB152" s="109"/>
      <c r="AC152" s="109"/>
      <c r="AD152" s="109"/>
      <c r="AE152" s="109"/>
      <c r="AF152" s="109"/>
      <c r="AG152" s="109"/>
    </row>
    <row r="153" spans="1:33" x14ac:dyDescent="0.25">
      <c r="A153" s="74" t="s">
        <v>24</v>
      </c>
      <c r="B153" s="27" t="s">
        <v>58</v>
      </c>
      <c r="C153" s="27" t="s">
        <v>105</v>
      </c>
      <c r="D153" s="55" t="s">
        <v>454</v>
      </c>
      <c r="E153" s="55" t="s">
        <v>299</v>
      </c>
      <c r="F153" s="27" t="s">
        <v>163</v>
      </c>
      <c r="G153" s="27" t="s">
        <v>46</v>
      </c>
      <c r="H153" s="27" t="s">
        <v>229</v>
      </c>
      <c r="I153" s="129" t="s">
        <v>435</v>
      </c>
      <c r="J153" s="58">
        <v>44027</v>
      </c>
      <c r="K153" s="102">
        <v>44210</v>
      </c>
      <c r="L153" s="27">
        <v>2</v>
      </c>
      <c r="M153" s="79">
        <f t="shared" si="8"/>
        <v>77</v>
      </c>
      <c r="N153" s="79">
        <f>Tabla3[[#This Row],[NUMBER OF DAYS]]*Tabla3[[#This Row],[MAX. UNIT COST PER DAY]]</f>
        <v>154</v>
      </c>
      <c r="O153" s="109"/>
      <c r="P153" s="109"/>
      <c r="Q153" s="109"/>
      <c r="R153" s="109"/>
      <c r="S153" s="109"/>
      <c r="T153" s="109"/>
      <c r="U153" s="109"/>
      <c r="V153" s="109"/>
      <c r="W153" s="109"/>
      <c r="X153" s="109"/>
      <c r="Y153" s="109"/>
      <c r="Z153" s="109"/>
      <c r="AA153" s="109"/>
      <c r="AB153" s="109"/>
      <c r="AC153" s="109"/>
      <c r="AD153" s="109"/>
      <c r="AE153" s="109"/>
      <c r="AF153" s="109"/>
      <c r="AG153" s="109"/>
    </row>
    <row r="154" spans="1:33" x14ac:dyDescent="0.25">
      <c r="A154" s="74" t="s">
        <v>68</v>
      </c>
      <c r="B154" s="27" t="s">
        <v>58</v>
      </c>
      <c r="C154" s="27" t="s">
        <v>105</v>
      </c>
      <c r="D154" s="55" t="s">
        <v>454</v>
      </c>
      <c r="E154" s="55" t="s">
        <v>299</v>
      </c>
      <c r="F154" s="27" t="s">
        <v>163</v>
      </c>
      <c r="G154" s="27" t="s">
        <v>46</v>
      </c>
      <c r="H154" s="27" t="s">
        <v>216</v>
      </c>
      <c r="I154" s="129" t="s">
        <v>298</v>
      </c>
      <c r="J154" s="58">
        <v>44027</v>
      </c>
      <c r="K154" s="102">
        <v>44210</v>
      </c>
      <c r="L154" s="27">
        <v>1</v>
      </c>
      <c r="M154" s="79">
        <f t="shared" si="8"/>
        <v>77</v>
      </c>
      <c r="N154" s="79">
        <f>Tabla3[[#This Row],[NUMBER OF DAYS]]*Tabla3[[#This Row],[MAX. UNIT COST PER DAY]]</f>
        <v>77</v>
      </c>
      <c r="O154" s="109"/>
      <c r="P154" s="109"/>
      <c r="Q154" s="109"/>
      <c r="R154" s="109"/>
      <c r="S154" s="109"/>
      <c r="T154" s="109"/>
      <c r="U154" s="109"/>
      <c r="V154" s="109"/>
      <c r="W154" s="109"/>
      <c r="X154" s="109"/>
      <c r="Y154" s="109"/>
      <c r="Z154" s="109"/>
      <c r="AA154" s="109"/>
      <c r="AB154" s="109"/>
      <c r="AC154" s="109"/>
      <c r="AD154" s="109"/>
      <c r="AE154" s="109"/>
      <c r="AF154" s="109"/>
      <c r="AG154" s="109"/>
    </row>
    <row r="155" spans="1:33" x14ac:dyDescent="0.25">
      <c r="A155" s="74" t="s">
        <v>70</v>
      </c>
      <c r="B155" s="27" t="s">
        <v>58</v>
      </c>
      <c r="C155" s="27" t="s">
        <v>105</v>
      </c>
      <c r="D155" s="55" t="s">
        <v>454</v>
      </c>
      <c r="E155" s="55" t="s">
        <v>299</v>
      </c>
      <c r="F155" s="27" t="s">
        <v>163</v>
      </c>
      <c r="G155" s="27" t="s">
        <v>46</v>
      </c>
      <c r="H155" s="27" t="s">
        <v>217</v>
      </c>
      <c r="I155" s="129" t="s">
        <v>436</v>
      </c>
      <c r="J155" s="58">
        <v>44027</v>
      </c>
      <c r="K155" s="102">
        <v>44210</v>
      </c>
      <c r="L155" s="27">
        <v>2</v>
      </c>
      <c r="M155" s="79">
        <f t="shared" si="8"/>
        <v>77</v>
      </c>
      <c r="N155" s="79">
        <f>Tabla3[[#This Row],[NUMBER OF DAYS]]*Tabla3[[#This Row],[MAX. UNIT COST PER DAY]]</f>
        <v>154</v>
      </c>
      <c r="O155" s="109"/>
      <c r="P155" s="109"/>
      <c r="Q155" s="109"/>
      <c r="R155" s="109"/>
      <c r="S155" s="109"/>
      <c r="T155" s="109"/>
      <c r="U155" s="109"/>
      <c r="V155" s="109"/>
      <c r="W155" s="109"/>
      <c r="X155" s="109"/>
      <c r="Y155" s="109"/>
      <c r="Z155" s="109"/>
      <c r="AA155" s="109"/>
      <c r="AB155" s="109"/>
      <c r="AC155" s="109"/>
      <c r="AD155" s="109"/>
      <c r="AE155" s="109"/>
      <c r="AF155" s="109"/>
      <c r="AG155" s="109"/>
    </row>
    <row r="156" spans="1:33" x14ac:dyDescent="0.25">
      <c r="A156" s="74" t="s">
        <v>24</v>
      </c>
      <c r="B156" s="27" t="s">
        <v>58</v>
      </c>
      <c r="C156" s="27" t="s">
        <v>105</v>
      </c>
      <c r="D156" s="55" t="s">
        <v>454</v>
      </c>
      <c r="E156" s="55" t="s">
        <v>300</v>
      </c>
      <c r="F156" s="27" t="s">
        <v>166</v>
      </c>
      <c r="G156" s="27" t="s">
        <v>71</v>
      </c>
      <c r="H156" s="27" t="s">
        <v>229</v>
      </c>
      <c r="I156" s="128" t="s">
        <v>437</v>
      </c>
      <c r="J156" s="58">
        <v>44027</v>
      </c>
      <c r="K156" s="102">
        <v>44210</v>
      </c>
      <c r="L156" s="27">
        <v>5</v>
      </c>
      <c r="M156" s="79">
        <f t="shared" si="8"/>
        <v>57</v>
      </c>
      <c r="N156" s="79">
        <f>Tabla3[[#This Row],[NUMBER OF DAYS]]*Tabla3[[#This Row],[MAX. UNIT COST PER DAY]]</f>
        <v>285</v>
      </c>
      <c r="O156" s="109"/>
      <c r="P156" s="109"/>
      <c r="Q156" s="109"/>
      <c r="R156" s="109"/>
      <c r="S156" s="109"/>
      <c r="T156" s="109"/>
      <c r="U156" s="109"/>
      <c r="V156" s="109"/>
      <c r="W156" s="109"/>
      <c r="X156" s="109"/>
      <c r="Y156" s="109"/>
      <c r="Z156" s="109"/>
      <c r="AA156" s="109"/>
      <c r="AB156" s="109"/>
      <c r="AC156" s="109"/>
      <c r="AD156" s="109"/>
      <c r="AE156" s="109"/>
      <c r="AF156" s="109"/>
      <c r="AG156" s="109"/>
    </row>
    <row r="157" spans="1:33" x14ac:dyDescent="0.25">
      <c r="A157" s="74" t="s">
        <v>24</v>
      </c>
      <c r="B157" s="27" t="s">
        <v>58</v>
      </c>
      <c r="C157" s="27" t="s">
        <v>105</v>
      </c>
      <c r="D157" s="55" t="s">
        <v>454</v>
      </c>
      <c r="E157" s="55" t="s">
        <v>301</v>
      </c>
      <c r="F157" s="27" t="s">
        <v>169</v>
      </c>
      <c r="G157" s="27" t="s">
        <v>46</v>
      </c>
      <c r="H157" s="27" t="s">
        <v>229</v>
      </c>
      <c r="I157" s="129" t="s">
        <v>438</v>
      </c>
      <c r="J157" s="58">
        <v>44027</v>
      </c>
      <c r="K157" s="102">
        <v>44210</v>
      </c>
      <c r="L157" s="27">
        <v>2</v>
      </c>
      <c r="M157" s="79">
        <f t="shared" si="8"/>
        <v>77</v>
      </c>
      <c r="N157" s="79">
        <f>Tabla3[[#This Row],[NUMBER OF DAYS]]*Tabla3[[#This Row],[MAX. UNIT COST PER DAY]]</f>
        <v>154</v>
      </c>
      <c r="O157" s="109"/>
      <c r="P157" s="109"/>
      <c r="Q157" s="109"/>
      <c r="R157" s="109"/>
      <c r="S157" s="109"/>
      <c r="T157" s="109"/>
      <c r="U157" s="109"/>
      <c r="V157" s="109"/>
      <c r="W157" s="109"/>
      <c r="X157" s="109"/>
      <c r="Y157" s="109"/>
      <c r="Z157" s="109"/>
      <c r="AA157" s="109"/>
      <c r="AB157" s="109"/>
      <c r="AC157" s="109"/>
      <c r="AD157" s="109"/>
      <c r="AE157" s="109"/>
      <c r="AF157" s="109"/>
      <c r="AG157" s="109"/>
    </row>
    <row r="158" spans="1:33" x14ac:dyDescent="0.25">
      <c r="A158" s="74" t="s">
        <v>68</v>
      </c>
      <c r="B158" s="27" t="s">
        <v>58</v>
      </c>
      <c r="C158" s="27" t="s">
        <v>105</v>
      </c>
      <c r="D158" s="55" t="s">
        <v>454</v>
      </c>
      <c r="E158" s="55" t="s">
        <v>301</v>
      </c>
      <c r="F158" s="27" t="s">
        <v>169</v>
      </c>
      <c r="G158" s="27" t="s">
        <v>46</v>
      </c>
      <c r="H158" s="27" t="s">
        <v>216</v>
      </c>
      <c r="I158" s="129" t="s">
        <v>439</v>
      </c>
      <c r="J158" s="58">
        <v>44027</v>
      </c>
      <c r="K158" s="102">
        <v>44210</v>
      </c>
      <c r="L158" s="27">
        <v>1</v>
      </c>
      <c r="M158" s="79">
        <f t="shared" si="8"/>
        <v>77</v>
      </c>
      <c r="N158" s="79">
        <f>Tabla3[[#This Row],[NUMBER OF DAYS]]*Tabla3[[#This Row],[MAX. UNIT COST PER DAY]]</f>
        <v>77</v>
      </c>
      <c r="O158" s="109"/>
      <c r="P158" s="109"/>
      <c r="Q158" s="109"/>
      <c r="R158" s="109"/>
      <c r="S158" s="109"/>
      <c r="T158" s="109"/>
      <c r="U158" s="109"/>
      <c r="V158" s="109"/>
      <c r="W158" s="109"/>
      <c r="X158" s="109"/>
      <c r="Y158" s="109"/>
      <c r="Z158" s="109"/>
      <c r="AA158" s="109"/>
      <c r="AB158" s="109"/>
      <c r="AC158" s="109"/>
      <c r="AD158" s="109"/>
      <c r="AE158" s="109"/>
      <c r="AF158" s="109"/>
      <c r="AG158" s="109"/>
    </row>
    <row r="159" spans="1:33" x14ac:dyDescent="0.25">
      <c r="A159" s="74" t="s">
        <v>70</v>
      </c>
      <c r="B159" s="27" t="s">
        <v>58</v>
      </c>
      <c r="C159" s="27" t="s">
        <v>105</v>
      </c>
      <c r="D159" s="55" t="s">
        <v>454</v>
      </c>
      <c r="E159" s="55" t="s">
        <v>301</v>
      </c>
      <c r="F159" s="27" t="s">
        <v>169</v>
      </c>
      <c r="G159" s="27" t="s">
        <v>46</v>
      </c>
      <c r="H159" s="27" t="s">
        <v>214</v>
      </c>
      <c r="I159" s="129" t="s">
        <v>440</v>
      </c>
      <c r="J159" s="58">
        <v>44027</v>
      </c>
      <c r="K159" s="102">
        <v>44210</v>
      </c>
      <c r="L159" s="27">
        <v>2</v>
      </c>
      <c r="M159" s="79">
        <f t="shared" si="8"/>
        <v>77</v>
      </c>
      <c r="N159" s="79">
        <f>Tabla3[[#This Row],[NUMBER OF DAYS]]*Tabla3[[#This Row],[MAX. UNIT COST PER DAY]]</f>
        <v>154</v>
      </c>
      <c r="O159" s="109"/>
      <c r="P159" s="109"/>
      <c r="Q159" s="109"/>
      <c r="R159" s="109"/>
      <c r="S159" s="109"/>
      <c r="T159" s="109"/>
      <c r="U159" s="109"/>
      <c r="V159" s="109"/>
      <c r="W159" s="109"/>
      <c r="X159" s="109"/>
      <c r="Y159" s="109"/>
      <c r="Z159" s="109"/>
      <c r="AA159" s="109"/>
      <c r="AB159" s="109"/>
      <c r="AC159" s="109"/>
      <c r="AD159" s="109"/>
      <c r="AE159" s="109"/>
      <c r="AF159" s="109"/>
      <c r="AG159" s="109"/>
    </row>
    <row r="160" spans="1:33" x14ac:dyDescent="0.25">
      <c r="A160" s="74" t="s">
        <v>24</v>
      </c>
      <c r="B160" s="27" t="s">
        <v>58</v>
      </c>
      <c r="C160" s="27" t="s">
        <v>105</v>
      </c>
      <c r="D160" s="55" t="s">
        <v>454</v>
      </c>
      <c r="E160" s="55" t="s">
        <v>302</v>
      </c>
      <c r="F160" s="27" t="s">
        <v>172</v>
      </c>
      <c r="G160" s="27" t="s">
        <v>235</v>
      </c>
      <c r="H160" s="27" t="s">
        <v>229</v>
      </c>
      <c r="I160" s="129" t="s">
        <v>441</v>
      </c>
      <c r="J160" s="58">
        <v>44027</v>
      </c>
      <c r="K160" s="102">
        <v>44210</v>
      </c>
      <c r="L160" s="27">
        <v>5</v>
      </c>
      <c r="M160" s="79">
        <f t="shared" si="8"/>
        <v>32</v>
      </c>
      <c r="N160" s="79">
        <f>Tabla3[[#This Row],[NUMBER OF DAYS]]*Tabla3[[#This Row],[MAX. UNIT COST PER DAY]]</f>
        <v>160</v>
      </c>
      <c r="O160" s="109"/>
      <c r="P160" s="109"/>
      <c r="Q160" s="109"/>
      <c r="R160" s="109"/>
      <c r="S160" s="109"/>
      <c r="T160" s="109"/>
      <c r="U160" s="109"/>
      <c r="V160" s="109"/>
      <c r="W160" s="109"/>
      <c r="X160" s="109"/>
      <c r="Y160" s="109"/>
      <c r="Z160" s="109"/>
      <c r="AA160" s="109"/>
      <c r="AB160" s="109"/>
      <c r="AC160" s="109"/>
      <c r="AD160" s="109"/>
      <c r="AE160" s="109"/>
      <c r="AF160" s="109"/>
      <c r="AG160" s="109"/>
    </row>
    <row r="161" spans="1:33" x14ac:dyDescent="0.25">
      <c r="A161" s="74" t="s">
        <v>68</v>
      </c>
      <c r="B161" s="27" t="s">
        <v>58</v>
      </c>
      <c r="C161" s="27" t="s">
        <v>105</v>
      </c>
      <c r="D161" s="55" t="s">
        <v>454</v>
      </c>
      <c r="E161" s="55" t="s">
        <v>302</v>
      </c>
      <c r="F161" s="27" t="s">
        <v>172</v>
      </c>
      <c r="G161" s="27" t="s">
        <v>235</v>
      </c>
      <c r="H161" s="27" t="s">
        <v>216</v>
      </c>
      <c r="I161" s="129" t="s">
        <v>442</v>
      </c>
      <c r="J161" s="58">
        <v>44027</v>
      </c>
      <c r="K161" s="102">
        <v>44210</v>
      </c>
      <c r="L161" s="27">
        <v>1</v>
      </c>
      <c r="M161" s="79">
        <f t="shared" si="8"/>
        <v>32</v>
      </c>
      <c r="N161" s="79">
        <f>Tabla3[[#This Row],[NUMBER OF DAYS]]*Tabla3[[#This Row],[MAX. UNIT COST PER DAY]]</f>
        <v>32</v>
      </c>
      <c r="O161" s="123"/>
      <c r="P161" s="123"/>
      <c r="Q161" s="123"/>
      <c r="R161" s="123"/>
      <c r="S161" s="123"/>
      <c r="T161" s="123"/>
      <c r="U161" s="123"/>
      <c r="V161" s="123"/>
      <c r="W161" s="123"/>
      <c r="X161" s="123"/>
      <c r="Y161" s="123"/>
      <c r="Z161" s="123"/>
      <c r="AA161" s="123"/>
      <c r="AB161" s="123"/>
      <c r="AC161" s="123"/>
      <c r="AD161" s="123"/>
      <c r="AE161" s="123"/>
      <c r="AF161" s="123"/>
      <c r="AG161" s="123"/>
    </row>
    <row r="162" spans="1:33" x14ac:dyDescent="0.25">
      <c r="A162" s="74" t="s">
        <v>70</v>
      </c>
      <c r="B162" s="27" t="s">
        <v>58</v>
      </c>
      <c r="C162" s="27" t="s">
        <v>105</v>
      </c>
      <c r="D162" s="55" t="s">
        <v>454</v>
      </c>
      <c r="E162" s="55" t="s">
        <v>302</v>
      </c>
      <c r="F162" s="27" t="s">
        <v>172</v>
      </c>
      <c r="G162" s="27" t="s">
        <v>235</v>
      </c>
      <c r="H162" s="27" t="s">
        <v>214</v>
      </c>
      <c r="I162" s="129" t="s">
        <v>443</v>
      </c>
      <c r="J162" s="58">
        <v>44027</v>
      </c>
      <c r="K162" s="102">
        <v>44210</v>
      </c>
      <c r="L162" s="27">
        <v>2</v>
      </c>
      <c r="M162" s="79">
        <f t="shared" si="8"/>
        <v>32</v>
      </c>
      <c r="N162" s="79">
        <f>Tabla3[[#This Row],[NUMBER OF DAYS]]*Tabla3[[#This Row],[MAX. UNIT COST PER DAY]]</f>
        <v>64</v>
      </c>
      <c r="O162" s="109"/>
      <c r="P162" s="109"/>
      <c r="Q162" s="109"/>
      <c r="R162" s="109"/>
      <c r="S162" s="109"/>
      <c r="T162" s="109"/>
      <c r="U162" s="109"/>
      <c r="V162" s="109"/>
      <c r="W162" s="109"/>
      <c r="X162" s="109"/>
      <c r="Y162" s="109"/>
      <c r="Z162" s="109"/>
      <c r="AA162" s="109"/>
      <c r="AB162" s="109"/>
      <c r="AC162" s="109"/>
      <c r="AD162" s="109"/>
      <c r="AE162" s="109"/>
      <c r="AF162" s="109"/>
      <c r="AG162" s="109"/>
    </row>
    <row r="163" spans="1:33" x14ac:dyDescent="0.25">
      <c r="A163" s="74" t="s">
        <v>24</v>
      </c>
      <c r="B163" s="27" t="s">
        <v>58</v>
      </c>
      <c r="C163" s="27" t="s">
        <v>105</v>
      </c>
      <c r="D163" s="55" t="s">
        <v>454</v>
      </c>
      <c r="E163" s="55" t="s">
        <v>303</v>
      </c>
      <c r="F163" s="27" t="s">
        <v>175</v>
      </c>
      <c r="G163" s="27" t="s">
        <v>71</v>
      </c>
      <c r="H163" s="27" t="s">
        <v>229</v>
      </c>
      <c r="I163" s="129" t="s">
        <v>444</v>
      </c>
      <c r="J163" s="58">
        <v>44027</v>
      </c>
      <c r="K163" s="102">
        <v>44210</v>
      </c>
      <c r="L163" s="27">
        <v>5</v>
      </c>
      <c r="M163" s="79">
        <f t="shared" si="8"/>
        <v>57</v>
      </c>
      <c r="N163" s="79">
        <f>Tabla3[[#This Row],[NUMBER OF DAYS]]*Tabla3[[#This Row],[MAX. UNIT COST PER DAY]]</f>
        <v>285</v>
      </c>
      <c r="O163" s="109"/>
      <c r="P163" s="109"/>
      <c r="Q163" s="109"/>
      <c r="R163" s="109"/>
      <c r="S163" s="109"/>
      <c r="T163" s="109"/>
      <c r="U163" s="109"/>
      <c r="V163" s="109"/>
      <c r="W163" s="109"/>
      <c r="X163" s="109"/>
      <c r="Y163" s="109"/>
      <c r="Z163" s="109"/>
      <c r="AA163" s="109"/>
      <c r="AB163" s="109"/>
      <c r="AC163" s="109"/>
      <c r="AD163" s="109"/>
      <c r="AE163" s="109"/>
      <c r="AF163" s="109"/>
      <c r="AG163" s="109"/>
    </row>
    <row r="164" spans="1:33" x14ac:dyDescent="0.25">
      <c r="A164" s="69"/>
      <c r="B164" s="47"/>
      <c r="C164" s="47"/>
      <c r="D164" s="50"/>
      <c r="E164" s="71"/>
      <c r="F164" s="69"/>
      <c r="G164" s="69"/>
      <c r="H164" s="69"/>
      <c r="I164" s="69"/>
      <c r="J164" s="71"/>
      <c r="K164" s="71"/>
      <c r="L164" s="69"/>
      <c r="M164" s="69"/>
      <c r="N164" s="82">
        <f>Tabla3[[#This Row],[NUMBER OF DAYS]]*Tabla3[[#This Row],[MAX. UNIT COST PER DAY]]</f>
        <v>0</v>
      </c>
    </row>
    <row r="165" spans="1:33" x14ac:dyDescent="0.25">
      <c r="A165" s="27" t="s">
        <v>70</v>
      </c>
      <c r="B165" s="27" t="s">
        <v>59</v>
      </c>
      <c r="C165" s="27" t="s">
        <v>107</v>
      </c>
      <c r="D165" s="55" t="s">
        <v>91</v>
      </c>
      <c r="E165" s="55" t="s">
        <v>304</v>
      </c>
      <c r="F165" s="27" t="s">
        <v>445</v>
      </c>
      <c r="G165" s="27" t="s">
        <v>235</v>
      </c>
      <c r="H165" s="27" t="s">
        <v>214</v>
      </c>
      <c r="I165" s="27" t="s">
        <v>305</v>
      </c>
      <c r="J165" s="58">
        <v>43845</v>
      </c>
      <c r="K165" s="58">
        <v>44026</v>
      </c>
      <c r="L165" s="27">
        <v>12</v>
      </c>
      <c r="M165" s="79">
        <f t="shared" ref="M165:M176" si="9">IF(AND(G165="Manager",D165="Spain"),164,IF(AND(G165="Researcher/Teacher/Trainer",D165="Spain"),137,IF(AND(G165="Technical Staff",D165="Spain"),102,IF(AND(G165="Administrative staff",D165="Spain"),78,IF(AND(G165="Manager",D165="Slovenia"),164,IF(AND(G165="Researcher/Teacher/Trainer",D165="Slovenia"),137,IF(AND(G165="Technical Staff",D165="Slovenia"),102,IF(AND(G165="Administrative staff",D165="Slovenia"),78,IF(AND(G165="Manager",D165="Italy"),280,IF(AND(G165="Researcher/Teacher/Trainer",D165="Italy"),214,IF(AND(G165="Technical Staff",D165="Italy"),162,IF(AND(G165="Administrative staff",D165="Italy"),131,IF(AND(G165="Manager",D165="Kazakhstan"),77,IF(AND(G165="Researcher/Teacher/Trainer",D165="Kazakhstan"),57,IF(AND(G165="Technical Staff",D165="Kazakhstan"),40,IF(AND(G165="Administrative staff",D165="Kazakhstan"),32,IF(AND(G165="Manager",D165="Turkmenistan"),47,IF(AND(G165="Researcher/Teacher/Trainer",D165="Turkmenistan"),33,IF(AND(G165="Technical Staff",D165="Turkmenistan"),22,IF(AND(G165="Administrative staff",D165="Turkmenistan"),17,IF(AND(G165="Manager",D165="Tajikistan"),47,IF(AND(G165="Researcher/Teacher/Trainer",D165="Tajikistan"),33,IF(AND(G165="Technical Staff",D165="Tajikistan"),22,IF(AND(G165="Administrative staff",D165="Tajikistan"),17,))))))))))))))))))))))))</f>
        <v>17</v>
      </c>
      <c r="N165" s="79">
        <f>Tabla3[[#This Row],[NUMBER OF DAYS]]*Tabla3[[#This Row],[MAX. UNIT COST PER DAY]]</f>
        <v>204</v>
      </c>
    </row>
    <row r="166" spans="1:33" x14ac:dyDescent="0.25">
      <c r="A166" s="74" t="s">
        <v>69</v>
      </c>
      <c r="B166" s="27" t="s">
        <v>59</v>
      </c>
      <c r="C166" s="27" t="s">
        <v>107</v>
      </c>
      <c r="D166" s="55" t="s">
        <v>91</v>
      </c>
      <c r="E166" s="55" t="s">
        <v>304</v>
      </c>
      <c r="F166" s="27" t="s">
        <v>445</v>
      </c>
      <c r="G166" s="27" t="s">
        <v>235</v>
      </c>
      <c r="H166" s="27" t="s">
        <v>217</v>
      </c>
      <c r="I166" s="27" t="s">
        <v>306</v>
      </c>
      <c r="J166" s="58">
        <v>43845</v>
      </c>
      <c r="K166" s="58">
        <v>44026</v>
      </c>
      <c r="L166" s="27">
        <v>4</v>
      </c>
      <c r="M166" s="79">
        <f t="shared" si="9"/>
        <v>17</v>
      </c>
      <c r="N166" s="79">
        <f>Tabla3[[#This Row],[NUMBER OF DAYS]]*Tabla3[[#This Row],[MAX. UNIT COST PER DAY]]</f>
        <v>68</v>
      </c>
      <c r="O166" s="109"/>
      <c r="P166" s="109"/>
      <c r="Q166" s="109"/>
      <c r="R166" s="109"/>
      <c r="S166" s="109"/>
      <c r="T166" s="109"/>
      <c r="U166" s="109"/>
      <c r="V166" s="109"/>
      <c r="W166" s="109"/>
      <c r="X166" s="109"/>
      <c r="Y166" s="109"/>
      <c r="Z166" s="109"/>
      <c r="AA166" s="109"/>
      <c r="AB166" s="109"/>
      <c r="AC166" s="109"/>
      <c r="AD166" s="109"/>
      <c r="AE166" s="109"/>
      <c r="AF166" s="109"/>
      <c r="AG166" s="109"/>
    </row>
    <row r="167" spans="1:33" x14ac:dyDescent="0.25">
      <c r="A167" s="74" t="s">
        <v>70</v>
      </c>
      <c r="B167" s="27" t="s">
        <v>59</v>
      </c>
      <c r="C167" s="27" t="s">
        <v>107</v>
      </c>
      <c r="D167" s="55" t="s">
        <v>91</v>
      </c>
      <c r="E167" s="55" t="s">
        <v>310</v>
      </c>
      <c r="F167" s="27" t="s">
        <v>307</v>
      </c>
      <c r="G167" s="27" t="s">
        <v>46</v>
      </c>
      <c r="H167" s="27" t="s">
        <v>214</v>
      </c>
      <c r="I167" s="27" t="s">
        <v>308</v>
      </c>
      <c r="J167" s="58">
        <v>43845</v>
      </c>
      <c r="K167" s="58">
        <v>44026</v>
      </c>
      <c r="L167" s="27">
        <v>13</v>
      </c>
      <c r="M167" s="79">
        <f t="shared" si="9"/>
        <v>47</v>
      </c>
      <c r="N167" s="79">
        <f>Tabla3[[#This Row],[NUMBER OF DAYS]]*Tabla3[[#This Row],[MAX. UNIT COST PER DAY]]</f>
        <v>611</v>
      </c>
      <c r="O167" s="109"/>
      <c r="P167" s="109"/>
      <c r="Q167" s="109"/>
      <c r="R167" s="109"/>
      <c r="S167" s="109"/>
      <c r="T167" s="109"/>
      <c r="U167" s="109"/>
      <c r="V167" s="109"/>
      <c r="W167" s="109"/>
      <c r="X167" s="109"/>
      <c r="Y167" s="109"/>
      <c r="Z167" s="109"/>
      <c r="AA167" s="109"/>
      <c r="AB167" s="109"/>
      <c r="AC167" s="109"/>
      <c r="AD167" s="109"/>
      <c r="AE167" s="109"/>
      <c r="AF167" s="109"/>
      <c r="AG167" s="109"/>
    </row>
    <row r="168" spans="1:33" x14ac:dyDescent="0.25">
      <c r="A168" s="74" t="s">
        <v>23</v>
      </c>
      <c r="B168" s="27" t="s">
        <v>59</v>
      </c>
      <c r="C168" s="27" t="s">
        <v>107</v>
      </c>
      <c r="D168" s="55" t="s">
        <v>91</v>
      </c>
      <c r="E168" s="55" t="s">
        <v>310</v>
      </c>
      <c r="F168" s="27" t="s">
        <v>307</v>
      </c>
      <c r="G168" s="27" t="s">
        <v>46</v>
      </c>
      <c r="H168" s="27" t="s">
        <v>215</v>
      </c>
      <c r="I168" s="27" t="s">
        <v>309</v>
      </c>
      <c r="J168" s="58">
        <v>43845</v>
      </c>
      <c r="K168" s="58">
        <v>44026</v>
      </c>
      <c r="L168" s="27">
        <v>3</v>
      </c>
      <c r="M168" s="79">
        <f t="shared" si="9"/>
        <v>47</v>
      </c>
      <c r="N168" s="79">
        <f>Tabla3[[#This Row],[NUMBER OF DAYS]]*Tabla3[[#This Row],[MAX. UNIT COST PER DAY]]</f>
        <v>141</v>
      </c>
      <c r="O168" s="109"/>
      <c r="P168" s="109"/>
      <c r="Q168" s="109"/>
      <c r="R168" s="109"/>
      <c r="S168" s="109"/>
      <c r="T168" s="109"/>
      <c r="U168" s="109"/>
      <c r="V168" s="109"/>
      <c r="W168" s="109"/>
      <c r="X168" s="109"/>
      <c r="Y168" s="109"/>
      <c r="Z168" s="109"/>
      <c r="AA168" s="109"/>
      <c r="AB168" s="109"/>
      <c r="AC168" s="109"/>
      <c r="AD168" s="109"/>
      <c r="AE168" s="109"/>
      <c r="AF168" s="109"/>
      <c r="AG168" s="109"/>
    </row>
    <row r="169" spans="1:33" x14ac:dyDescent="0.25">
      <c r="A169" s="74" t="s">
        <v>24</v>
      </c>
      <c r="B169" s="27" t="s">
        <v>59</v>
      </c>
      <c r="C169" s="27" t="s">
        <v>107</v>
      </c>
      <c r="D169" s="55" t="s">
        <v>91</v>
      </c>
      <c r="E169" s="55" t="s">
        <v>312</v>
      </c>
      <c r="F169" s="27" t="s">
        <v>311</v>
      </c>
      <c r="G169" s="27" t="s">
        <v>71</v>
      </c>
      <c r="H169" s="27" t="s">
        <v>215</v>
      </c>
      <c r="I169" s="27" t="s">
        <v>313</v>
      </c>
      <c r="J169" s="58">
        <v>43845</v>
      </c>
      <c r="K169" s="58">
        <v>44026</v>
      </c>
      <c r="L169" s="27">
        <v>13</v>
      </c>
      <c r="M169" s="79">
        <f t="shared" si="9"/>
        <v>33</v>
      </c>
      <c r="N169" s="79">
        <f>Tabla3[[#This Row],[NUMBER OF DAYS]]*Tabla3[[#This Row],[MAX. UNIT COST PER DAY]]</f>
        <v>429</v>
      </c>
      <c r="O169" s="109"/>
      <c r="P169" s="109"/>
      <c r="Q169" s="109"/>
      <c r="R169" s="109"/>
      <c r="S169" s="109"/>
      <c r="T169" s="109"/>
      <c r="U169" s="109"/>
      <c r="V169" s="109"/>
      <c r="W169" s="109"/>
      <c r="X169" s="109"/>
      <c r="Y169" s="109"/>
      <c r="Z169" s="109"/>
      <c r="AA169" s="109"/>
      <c r="AB169" s="109"/>
      <c r="AC169" s="109"/>
      <c r="AD169" s="109"/>
      <c r="AE169" s="109"/>
      <c r="AF169" s="109"/>
      <c r="AG169" s="109"/>
    </row>
    <row r="170" spans="1:33" x14ac:dyDescent="0.25">
      <c r="A170" s="74" t="s">
        <v>70</v>
      </c>
      <c r="B170" s="27" t="s">
        <v>59</v>
      </c>
      <c r="C170" s="27" t="s">
        <v>107</v>
      </c>
      <c r="D170" s="55" t="s">
        <v>91</v>
      </c>
      <c r="E170" s="55" t="s">
        <v>314</v>
      </c>
      <c r="F170" s="27" t="s">
        <v>445</v>
      </c>
      <c r="G170" s="27" t="s">
        <v>235</v>
      </c>
      <c r="H170" s="27" t="s">
        <v>214</v>
      </c>
      <c r="I170" s="27" t="s">
        <v>315</v>
      </c>
      <c r="J170" s="58">
        <v>44027</v>
      </c>
      <c r="K170" s="58">
        <v>44210</v>
      </c>
      <c r="L170" s="27">
        <v>7</v>
      </c>
      <c r="M170" s="79">
        <f t="shared" si="9"/>
        <v>17</v>
      </c>
      <c r="N170" s="79">
        <f>Tabla3[[#This Row],[NUMBER OF DAYS]]*Tabla3[[#This Row],[MAX. UNIT COST PER DAY]]</f>
        <v>119</v>
      </c>
      <c r="O170" s="109"/>
      <c r="P170" s="109"/>
      <c r="Q170" s="109"/>
      <c r="R170" s="109"/>
      <c r="S170" s="109"/>
      <c r="T170" s="109"/>
      <c r="U170" s="109"/>
      <c r="V170" s="109"/>
      <c r="W170" s="109"/>
      <c r="X170" s="109"/>
      <c r="Y170" s="109"/>
      <c r="Z170" s="109"/>
      <c r="AA170" s="109"/>
      <c r="AB170" s="109"/>
      <c r="AC170" s="109"/>
      <c r="AD170" s="109"/>
      <c r="AE170" s="109"/>
      <c r="AF170" s="109"/>
      <c r="AG170" s="109"/>
    </row>
    <row r="171" spans="1:33" x14ac:dyDescent="0.25">
      <c r="A171" s="74" t="s">
        <v>69</v>
      </c>
      <c r="B171" s="27" t="s">
        <v>59</v>
      </c>
      <c r="C171" s="27" t="s">
        <v>107</v>
      </c>
      <c r="D171" s="55" t="s">
        <v>91</v>
      </c>
      <c r="E171" s="55" t="s">
        <v>314</v>
      </c>
      <c r="F171" s="27" t="s">
        <v>445</v>
      </c>
      <c r="G171" s="27" t="s">
        <v>235</v>
      </c>
      <c r="H171" s="27" t="s">
        <v>217</v>
      </c>
      <c r="I171" s="27" t="s">
        <v>316</v>
      </c>
      <c r="J171" s="58">
        <v>44027</v>
      </c>
      <c r="K171" s="58">
        <v>44210</v>
      </c>
      <c r="L171" s="27">
        <v>2</v>
      </c>
      <c r="M171" s="79">
        <f t="shared" si="9"/>
        <v>17</v>
      </c>
      <c r="N171" s="79">
        <f>Tabla3[[#This Row],[NUMBER OF DAYS]]*Tabla3[[#This Row],[MAX. UNIT COST PER DAY]]</f>
        <v>34</v>
      </c>
      <c r="O171" s="109"/>
      <c r="P171" s="109"/>
      <c r="Q171" s="109"/>
      <c r="R171" s="109"/>
      <c r="S171" s="109"/>
      <c r="T171" s="109"/>
      <c r="U171" s="109"/>
      <c r="V171" s="109"/>
      <c r="W171" s="109"/>
      <c r="X171" s="109"/>
      <c r="Y171" s="109"/>
      <c r="Z171" s="109"/>
      <c r="AA171" s="109"/>
      <c r="AB171" s="109"/>
      <c r="AC171" s="109"/>
      <c r="AD171" s="109"/>
      <c r="AE171" s="109"/>
      <c r="AF171" s="109"/>
      <c r="AG171" s="109"/>
    </row>
    <row r="172" spans="1:33" x14ac:dyDescent="0.25">
      <c r="A172" s="74" t="s">
        <v>68</v>
      </c>
      <c r="B172" s="27" t="s">
        <v>59</v>
      </c>
      <c r="C172" s="27" t="s">
        <v>107</v>
      </c>
      <c r="D172" s="55" t="s">
        <v>91</v>
      </c>
      <c r="E172" s="55" t="s">
        <v>314</v>
      </c>
      <c r="F172" s="27" t="s">
        <v>445</v>
      </c>
      <c r="G172" s="27" t="s">
        <v>235</v>
      </c>
      <c r="H172" s="27" t="s">
        <v>216</v>
      </c>
      <c r="I172" s="27" t="s">
        <v>317</v>
      </c>
      <c r="J172" s="58">
        <v>44027</v>
      </c>
      <c r="K172" s="58">
        <v>44210</v>
      </c>
      <c r="L172" s="27">
        <v>1</v>
      </c>
      <c r="M172" s="79">
        <f t="shared" si="9"/>
        <v>17</v>
      </c>
      <c r="N172" s="79">
        <f>Tabla3[[#This Row],[NUMBER OF DAYS]]*Tabla3[[#This Row],[MAX. UNIT COST PER DAY]]</f>
        <v>17</v>
      </c>
      <c r="O172" s="109"/>
      <c r="P172" s="109"/>
      <c r="Q172" s="109"/>
      <c r="R172" s="109"/>
      <c r="S172" s="109"/>
      <c r="T172" s="109"/>
      <c r="U172" s="109"/>
      <c r="V172" s="109"/>
      <c r="W172" s="109"/>
      <c r="X172" s="109"/>
      <c r="Y172" s="109"/>
      <c r="Z172" s="109"/>
      <c r="AA172" s="109"/>
      <c r="AB172" s="109"/>
      <c r="AC172" s="109"/>
      <c r="AD172" s="109"/>
      <c r="AE172" s="109"/>
      <c r="AF172" s="109"/>
      <c r="AG172" s="109"/>
    </row>
    <row r="173" spans="1:33" x14ac:dyDescent="0.25">
      <c r="A173" s="74" t="s">
        <v>70</v>
      </c>
      <c r="B173" s="27" t="s">
        <v>59</v>
      </c>
      <c r="C173" s="27" t="s">
        <v>107</v>
      </c>
      <c r="D173" s="55" t="s">
        <v>91</v>
      </c>
      <c r="E173" s="55" t="s">
        <v>320</v>
      </c>
      <c r="F173" s="27" t="s">
        <v>307</v>
      </c>
      <c r="G173" s="27" t="s">
        <v>46</v>
      </c>
      <c r="H173" s="27" t="s">
        <v>214</v>
      </c>
      <c r="I173" s="27" t="s">
        <v>318</v>
      </c>
      <c r="J173" s="58">
        <v>44027</v>
      </c>
      <c r="K173" s="58">
        <v>44210</v>
      </c>
      <c r="L173" s="27">
        <v>4</v>
      </c>
      <c r="M173" s="79">
        <f t="shared" si="9"/>
        <v>47</v>
      </c>
      <c r="N173" s="79">
        <f>Tabla3[[#This Row],[NUMBER OF DAYS]]*Tabla3[[#This Row],[MAX. UNIT COST PER DAY]]</f>
        <v>188</v>
      </c>
      <c r="O173" s="109"/>
      <c r="P173" s="109"/>
      <c r="Q173" s="109"/>
      <c r="R173" s="109"/>
      <c r="S173" s="109"/>
      <c r="T173" s="109"/>
      <c r="U173" s="109"/>
      <c r="V173" s="109"/>
      <c r="W173" s="109"/>
      <c r="X173" s="109"/>
      <c r="Y173" s="109"/>
      <c r="Z173" s="109"/>
      <c r="AA173" s="109"/>
      <c r="AB173" s="109"/>
      <c r="AC173" s="109"/>
      <c r="AD173" s="109"/>
      <c r="AE173" s="109"/>
      <c r="AF173" s="109"/>
      <c r="AG173" s="109"/>
    </row>
    <row r="174" spans="1:33" x14ac:dyDescent="0.25">
      <c r="A174" s="74" t="s">
        <v>23</v>
      </c>
      <c r="B174" s="27" t="s">
        <v>59</v>
      </c>
      <c r="C174" s="27" t="s">
        <v>107</v>
      </c>
      <c r="D174" s="55" t="s">
        <v>91</v>
      </c>
      <c r="E174" s="55" t="s">
        <v>320</v>
      </c>
      <c r="F174" s="27" t="s">
        <v>307</v>
      </c>
      <c r="G174" s="27" t="s">
        <v>46</v>
      </c>
      <c r="H174" s="27" t="s">
        <v>215</v>
      </c>
      <c r="I174" s="27" t="s">
        <v>319</v>
      </c>
      <c r="J174" s="58">
        <v>44027</v>
      </c>
      <c r="K174" s="58">
        <v>44210</v>
      </c>
      <c r="L174" s="27">
        <v>2</v>
      </c>
      <c r="M174" s="79">
        <f t="shared" si="9"/>
        <v>47</v>
      </c>
      <c r="N174" s="79">
        <f>Tabla3[[#This Row],[NUMBER OF DAYS]]*Tabla3[[#This Row],[MAX. UNIT COST PER DAY]]</f>
        <v>94</v>
      </c>
      <c r="O174" s="109"/>
      <c r="P174" s="109"/>
      <c r="Q174" s="109"/>
      <c r="R174" s="109"/>
      <c r="S174" s="109"/>
      <c r="T174" s="109"/>
      <c r="U174" s="109"/>
      <c r="V174" s="109"/>
      <c r="W174" s="109"/>
      <c r="X174" s="109"/>
      <c r="Y174" s="109"/>
      <c r="Z174" s="109"/>
      <c r="AA174" s="109"/>
      <c r="AB174" s="109"/>
      <c r="AC174" s="109"/>
      <c r="AD174" s="109"/>
      <c r="AE174" s="109"/>
      <c r="AF174" s="109"/>
      <c r="AG174" s="109"/>
    </row>
    <row r="175" spans="1:33" x14ac:dyDescent="0.25">
      <c r="A175" s="74" t="s">
        <v>68</v>
      </c>
      <c r="B175" s="27" t="s">
        <v>59</v>
      </c>
      <c r="C175" s="27" t="s">
        <v>107</v>
      </c>
      <c r="D175" s="55" t="s">
        <v>91</v>
      </c>
      <c r="E175" s="55" t="s">
        <v>320</v>
      </c>
      <c r="F175" s="27" t="s">
        <v>307</v>
      </c>
      <c r="G175" s="27" t="s">
        <v>46</v>
      </c>
      <c r="H175" s="27" t="s">
        <v>216</v>
      </c>
      <c r="I175" s="27" t="s">
        <v>317</v>
      </c>
      <c r="J175" s="58">
        <v>44027</v>
      </c>
      <c r="K175" s="58">
        <v>44210</v>
      </c>
      <c r="L175" s="27">
        <v>3</v>
      </c>
      <c r="M175" s="79">
        <f t="shared" si="9"/>
        <v>47</v>
      </c>
      <c r="N175" s="79">
        <f>Tabla3[[#This Row],[NUMBER OF DAYS]]*Tabla3[[#This Row],[MAX. UNIT COST PER DAY]]</f>
        <v>141</v>
      </c>
      <c r="O175" s="109"/>
      <c r="P175" s="109"/>
      <c r="Q175" s="109"/>
      <c r="R175" s="109"/>
      <c r="S175" s="109"/>
      <c r="T175" s="109"/>
      <c r="U175" s="109"/>
      <c r="V175" s="109"/>
      <c r="W175" s="109"/>
      <c r="X175" s="109"/>
      <c r="Y175" s="109"/>
      <c r="Z175" s="109"/>
      <c r="AA175" s="109"/>
      <c r="AB175" s="109"/>
      <c r="AC175" s="109"/>
      <c r="AD175" s="109"/>
      <c r="AE175" s="109"/>
      <c r="AF175" s="109"/>
      <c r="AG175" s="109"/>
    </row>
    <row r="176" spans="1:33" x14ac:dyDescent="0.25">
      <c r="A176" s="74" t="s">
        <v>24</v>
      </c>
      <c r="B176" s="27" t="s">
        <v>59</v>
      </c>
      <c r="C176" s="27" t="s">
        <v>107</v>
      </c>
      <c r="D176" s="55" t="s">
        <v>91</v>
      </c>
      <c r="E176" s="55" t="s">
        <v>322</v>
      </c>
      <c r="F176" s="27" t="s">
        <v>311</v>
      </c>
      <c r="G176" s="27" t="s">
        <v>71</v>
      </c>
      <c r="I176" s="27" t="s">
        <v>321</v>
      </c>
      <c r="J176" s="58">
        <v>44027</v>
      </c>
      <c r="K176" s="58">
        <v>44210</v>
      </c>
      <c r="L176" s="27">
        <v>12</v>
      </c>
      <c r="M176" s="79">
        <f t="shared" si="9"/>
        <v>33</v>
      </c>
      <c r="N176" s="79">
        <f>Tabla3[[#This Row],[NUMBER OF DAYS]]*Tabla3[[#This Row],[MAX. UNIT COST PER DAY]]</f>
        <v>396</v>
      </c>
      <c r="O176" s="109"/>
      <c r="P176" s="109"/>
      <c r="Q176" s="109"/>
      <c r="R176" s="109"/>
      <c r="S176" s="109"/>
      <c r="T176" s="109"/>
      <c r="U176" s="109"/>
      <c r="V176" s="109"/>
      <c r="W176" s="109"/>
      <c r="X176" s="109"/>
      <c r="Y176" s="109"/>
      <c r="Z176" s="109"/>
      <c r="AA176" s="109"/>
      <c r="AB176" s="109"/>
      <c r="AC176" s="109"/>
      <c r="AD176" s="109"/>
      <c r="AE176" s="109"/>
      <c r="AF176" s="109"/>
      <c r="AG176" s="109"/>
    </row>
    <row r="177" spans="1:33" x14ac:dyDescent="0.25">
      <c r="A177" s="69"/>
      <c r="B177" s="47"/>
      <c r="C177" s="47"/>
      <c r="D177" s="50"/>
      <c r="E177" s="71"/>
      <c r="F177" s="69"/>
      <c r="G177" s="69"/>
      <c r="H177" s="69"/>
      <c r="I177" s="69"/>
      <c r="J177" s="71"/>
      <c r="K177" s="71"/>
      <c r="L177" s="69"/>
      <c r="M177" s="69"/>
      <c r="N177" s="69"/>
    </row>
    <row r="178" spans="1:33" x14ac:dyDescent="0.25">
      <c r="A178" s="27" t="s">
        <v>23</v>
      </c>
      <c r="B178" s="27" t="s">
        <v>60</v>
      </c>
      <c r="C178" s="27" t="s">
        <v>132</v>
      </c>
      <c r="D178" s="55" t="s">
        <v>91</v>
      </c>
      <c r="E178" s="55" t="s">
        <v>269</v>
      </c>
      <c r="F178" s="27" t="s">
        <v>119</v>
      </c>
      <c r="G178" s="27" t="s">
        <v>46</v>
      </c>
      <c r="H178" s="27" t="s">
        <v>215</v>
      </c>
      <c r="I178" s="27" t="s">
        <v>270</v>
      </c>
      <c r="J178" s="58">
        <v>43845</v>
      </c>
      <c r="K178" s="58">
        <v>44026</v>
      </c>
      <c r="L178" s="27">
        <v>4</v>
      </c>
      <c r="M178" s="79">
        <f t="shared" ref="M178:M191" si="10">IF(AND(G178="Manager",D178="Spain"),164,IF(AND(G178="Researcher/Teacher/Trainer",D178="Spain"),137,IF(AND(G178="Technical Staff",D178="Spain"),102,IF(AND(G178="Administrative staff",D178="Spain"),78,IF(AND(G178="Manager",D178="Slovenia"),164,IF(AND(G178="Researcher/Teacher/Trainer",D178="Slovenia"),137,IF(AND(G178="Technical Staff",D178="Slovenia"),102,IF(AND(G178="Administrative staff",D178="Slovenia"),78,IF(AND(G178="Manager",D178="Italy"),280,IF(AND(G178="Researcher/Teacher/Trainer",D178="Italy"),214,IF(AND(G178="Technical Staff",D178="Italy"),162,IF(AND(G178="Administrative staff",D178="Italy"),131,IF(AND(G178="Manager",D178="Kazakhstan"),77,IF(AND(G178="Researcher/Teacher/Trainer",D178="Kazakhstan"),57,IF(AND(G178="Technical Staff",D178="Kazakhstan"),40,IF(AND(G178="Administrative staff",D178="Kazakhstan"),32,IF(AND(G178="Manager",D178="Turkmenistan"),47,IF(AND(G178="Researcher/Teacher/Trainer",D178="Turkmenistan"),33,IF(AND(G178="Technical Staff",D178="Turkmenistan"),22,IF(AND(G178="Administrative staff",D178="Turkmenistan"),17,IF(AND(G178="Manager",D178="Tajikistan"),47,IF(AND(G178="Researcher/Teacher/Trainer",D178="Tajikistan"),33,IF(AND(G178="Technical Staff",D178="Tajikistan"),22,IF(AND(G178="Administrative staff",D178="Tajikistan"),17,))))))))))))))))))))))))</f>
        <v>47</v>
      </c>
      <c r="N178" s="79">
        <f>Tabla3[[#This Row],[NUMBER OF DAYS]]*Tabla3[[#This Row],[MAX. UNIT COST PER DAY]]</f>
        <v>188</v>
      </c>
    </row>
    <row r="179" spans="1:33" x14ac:dyDescent="0.25">
      <c r="A179" s="115" t="s">
        <v>24</v>
      </c>
      <c r="B179" s="27" t="s">
        <v>60</v>
      </c>
      <c r="C179" s="27" t="s">
        <v>132</v>
      </c>
      <c r="D179" s="55" t="s">
        <v>91</v>
      </c>
      <c r="E179" s="55" t="s">
        <v>269</v>
      </c>
      <c r="F179" s="27" t="s">
        <v>119</v>
      </c>
      <c r="G179" s="27" t="s">
        <v>46</v>
      </c>
      <c r="H179" s="27" t="s">
        <v>229</v>
      </c>
      <c r="I179" s="116" t="s">
        <v>271</v>
      </c>
      <c r="J179" s="58">
        <v>43845</v>
      </c>
      <c r="K179" s="58">
        <v>44026</v>
      </c>
      <c r="L179" s="116">
        <v>7</v>
      </c>
      <c r="M179" s="79">
        <f t="shared" si="10"/>
        <v>47</v>
      </c>
      <c r="N179" s="118">
        <f>Tabla3[[#This Row],[NUMBER OF DAYS]]*Tabla3[[#This Row],[MAX. UNIT COST PER DAY]]</f>
        <v>329</v>
      </c>
      <c r="O179" s="109"/>
      <c r="P179" s="109"/>
      <c r="Q179" s="109"/>
      <c r="R179" s="109"/>
      <c r="S179" s="109"/>
      <c r="T179" s="109"/>
      <c r="U179" s="109"/>
      <c r="V179" s="109"/>
      <c r="W179" s="109"/>
      <c r="X179" s="109"/>
      <c r="Y179" s="109"/>
      <c r="Z179" s="109"/>
      <c r="AA179" s="109"/>
      <c r="AB179" s="109"/>
      <c r="AC179" s="109"/>
      <c r="AD179" s="109"/>
      <c r="AE179" s="109"/>
      <c r="AF179" s="109"/>
      <c r="AG179" s="109"/>
    </row>
    <row r="180" spans="1:33" x14ac:dyDescent="0.25">
      <c r="A180" s="115" t="s">
        <v>69</v>
      </c>
      <c r="B180" s="27" t="s">
        <v>60</v>
      </c>
      <c r="C180" s="27" t="s">
        <v>132</v>
      </c>
      <c r="D180" s="55" t="s">
        <v>91</v>
      </c>
      <c r="E180" s="55" t="s">
        <v>269</v>
      </c>
      <c r="F180" s="27" t="s">
        <v>119</v>
      </c>
      <c r="G180" s="27" t="s">
        <v>46</v>
      </c>
      <c r="H180" s="27" t="s">
        <v>217</v>
      </c>
      <c r="I180" s="116" t="s">
        <v>272</v>
      </c>
      <c r="J180" s="58">
        <v>43845</v>
      </c>
      <c r="K180" s="58">
        <v>44026</v>
      </c>
      <c r="L180" s="116">
        <v>5</v>
      </c>
      <c r="M180" s="79">
        <f t="shared" si="10"/>
        <v>47</v>
      </c>
      <c r="N180" s="118">
        <f>Tabla3[[#This Row],[NUMBER OF DAYS]]*Tabla3[[#This Row],[MAX. UNIT COST PER DAY]]</f>
        <v>235</v>
      </c>
      <c r="O180" s="109"/>
      <c r="P180" s="109"/>
      <c r="Q180" s="109"/>
      <c r="R180" s="109"/>
      <c r="S180" s="109"/>
      <c r="T180" s="109"/>
      <c r="U180" s="109"/>
      <c r="V180" s="109"/>
      <c r="W180" s="109"/>
      <c r="X180" s="109"/>
      <c r="Y180" s="109"/>
      <c r="Z180" s="109"/>
      <c r="AA180" s="109"/>
      <c r="AB180" s="109"/>
      <c r="AC180" s="109"/>
      <c r="AD180" s="109"/>
      <c r="AE180" s="109"/>
      <c r="AF180" s="109"/>
      <c r="AG180" s="109"/>
    </row>
    <row r="181" spans="1:33" x14ac:dyDescent="0.25">
      <c r="A181" s="115" t="s">
        <v>70</v>
      </c>
      <c r="B181" s="27" t="s">
        <v>60</v>
      </c>
      <c r="C181" s="27" t="s">
        <v>132</v>
      </c>
      <c r="D181" s="55" t="s">
        <v>91</v>
      </c>
      <c r="E181" s="55" t="s">
        <v>269</v>
      </c>
      <c r="F181" s="27" t="s">
        <v>119</v>
      </c>
      <c r="G181" s="27" t="s">
        <v>46</v>
      </c>
      <c r="H181" s="27" t="s">
        <v>214</v>
      </c>
      <c r="I181" s="116" t="s">
        <v>273</v>
      </c>
      <c r="J181" s="58">
        <v>43845</v>
      </c>
      <c r="K181" s="58">
        <v>44026</v>
      </c>
      <c r="L181" s="116">
        <v>7</v>
      </c>
      <c r="M181" s="79">
        <f t="shared" si="10"/>
        <v>47</v>
      </c>
      <c r="N181" s="118">
        <f>Tabla3[[#This Row],[NUMBER OF DAYS]]*Tabla3[[#This Row],[MAX. UNIT COST PER DAY]]</f>
        <v>329</v>
      </c>
      <c r="O181" s="109"/>
      <c r="P181" s="109"/>
      <c r="Q181" s="109"/>
      <c r="R181" s="109"/>
      <c r="S181" s="109"/>
      <c r="T181" s="109"/>
      <c r="U181" s="109"/>
      <c r="V181" s="109"/>
      <c r="W181" s="109"/>
      <c r="X181" s="109"/>
      <c r="Y181" s="109"/>
      <c r="Z181" s="109"/>
      <c r="AA181" s="109"/>
      <c r="AB181" s="109"/>
      <c r="AC181" s="109"/>
      <c r="AD181" s="109"/>
      <c r="AE181" s="109"/>
      <c r="AF181" s="109"/>
      <c r="AG181" s="109"/>
    </row>
    <row r="182" spans="1:33" x14ac:dyDescent="0.25">
      <c r="A182" s="115" t="s">
        <v>23</v>
      </c>
      <c r="B182" s="27" t="s">
        <v>60</v>
      </c>
      <c r="C182" s="27" t="s">
        <v>132</v>
      </c>
      <c r="D182" s="55" t="s">
        <v>91</v>
      </c>
      <c r="E182" s="55" t="s">
        <v>275</v>
      </c>
      <c r="F182" s="116" t="s">
        <v>274</v>
      </c>
      <c r="G182" s="128" t="s">
        <v>235</v>
      </c>
      <c r="H182" s="27" t="s">
        <v>215</v>
      </c>
      <c r="I182" s="116" t="s">
        <v>429</v>
      </c>
      <c r="J182" s="58">
        <v>43845</v>
      </c>
      <c r="K182" s="58">
        <v>44026</v>
      </c>
      <c r="L182" s="116">
        <v>11</v>
      </c>
      <c r="M182" s="79">
        <f t="shared" si="10"/>
        <v>17</v>
      </c>
      <c r="N182" s="118">
        <f>Tabla3[[#This Row],[NUMBER OF DAYS]]*Tabla3[[#This Row],[MAX. UNIT COST PER DAY]]</f>
        <v>187</v>
      </c>
      <c r="O182" s="109"/>
      <c r="P182" s="109"/>
      <c r="Q182" s="109"/>
      <c r="R182" s="109"/>
      <c r="S182" s="109"/>
      <c r="T182" s="109"/>
      <c r="U182" s="109"/>
      <c r="V182" s="109"/>
      <c r="W182" s="109"/>
      <c r="X182" s="109"/>
      <c r="Y182" s="109"/>
      <c r="Z182" s="109"/>
      <c r="AA182" s="109"/>
      <c r="AB182" s="109"/>
      <c r="AC182" s="109"/>
      <c r="AD182" s="109"/>
      <c r="AE182" s="109"/>
      <c r="AF182" s="109"/>
      <c r="AG182" s="109"/>
    </row>
    <row r="183" spans="1:33" x14ac:dyDescent="0.25">
      <c r="A183" s="115" t="s">
        <v>24</v>
      </c>
      <c r="B183" s="27" t="s">
        <v>60</v>
      </c>
      <c r="C183" s="27" t="s">
        <v>132</v>
      </c>
      <c r="D183" s="55" t="s">
        <v>91</v>
      </c>
      <c r="E183" s="55" t="s">
        <v>275</v>
      </c>
      <c r="F183" s="116" t="s">
        <v>274</v>
      </c>
      <c r="G183" s="128" t="s">
        <v>235</v>
      </c>
      <c r="H183" s="27" t="s">
        <v>229</v>
      </c>
      <c r="I183" s="116" t="s">
        <v>278</v>
      </c>
      <c r="J183" s="58">
        <v>43845</v>
      </c>
      <c r="K183" s="58">
        <v>44026</v>
      </c>
      <c r="L183" s="116">
        <v>8</v>
      </c>
      <c r="M183" s="79">
        <f t="shared" si="10"/>
        <v>17</v>
      </c>
      <c r="N183" s="118">
        <f>Tabla3[[#This Row],[NUMBER OF DAYS]]*Tabla3[[#This Row],[MAX. UNIT COST PER DAY]]</f>
        <v>136</v>
      </c>
      <c r="O183" s="109"/>
      <c r="P183" s="109"/>
      <c r="Q183" s="109"/>
      <c r="R183" s="109"/>
      <c r="S183" s="109"/>
      <c r="T183" s="109"/>
      <c r="U183" s="109"/>
      <c r="V183" s="109"/>
      <c r="W183" s="109"/>
      <c r="X183" s="109"/>
      <c r="Y183" s="109"/>
      <c r="Z183" s="109"/>
      <c r="AA183" s="109"/>
      <c r="AB183" s="109"/>
      <c r="AC183" s="109"/>
      <c r="AD183" s="109"/>
      <c r="AE183" s="109"/>
      <c r="AF183" s="109"/>
      <c r="AG183" s="109"/>
    </row>
    <row r="184" spans="1:33" x14ac:dyDescent="0.25">
      <c r="A184" s="115" t="s">
        <v>69</v>
      </c>
      <c r="B184" s="27" t="s">
        <v>60</v>
      </c>
      <c r="C184" s="27" t="s">
        <v>132</v>
      </c>
      <c r="D184" s="55" t="s">
        <v>91</v>
      </c>
      <c r="E184" s="55" t="s">
        <v>275</v>
      </c>
      <c r="F184" s="116" t="s">
        <v>274</v>
      </c>
      <c r="G184" s="128" t="s">
        <v>235</v>
      </c>
      <c r="H184" s="27" t="s">
        <v>216</v>
      </c>
      <c r="I184" s="116" t="s">
        <v>430</v>
      </c>
      <c r="J184" s="58">
        <v>43845</v>
      </c>
      <c r="K184" s="58">
        <v>44026</v>
      </c>
      <c r="L184" s="116">
        <v>3</v>
      </c>
      <c r="M184" s="79">
        <f t="shared" si="10"/>
        <v>17</v>
      </c>
      <c r="N184" s="118">
        <f>Tabla3[[#This Row],[NUMBER OF DAYS]]*Tabla3[[#This Row],[MAX. UNIT COST PER DAY]]</f>
        <v>51</v>
      </c>
      <c r="O184" s="109"/>
      <c r="P184" s="109"/>
      <c r="Q184" s="109"/>
      <c r="R184" s="109"/>
      <c r="S184" s="109"/>
      <c r="T184" s="109"/>
      <c r="U184" s="109"/>
      <c r="V184" s="109"/>
      <c r="W184" s="109"/>
      <c r="X184" s="109"/>
      <c r="Y184" s="109"/>
      <c r="Z184" s="109"/>
      <c r="AA184" s="109"/>
      <c r="AB184" s="109"/>
      <c r="AC184" s="109"/>
      <c r="AD184" s="109"/>
      <c r="AE184" s="109"/>
      <c r="AF184" s="109"/>
      <c r="AG184" s="109"/>
    </row>
    <row r="185" spans="1:33" x14ac:dyDescent="0.25">
      <c r="A185" s="115" t="s">
        <v>70</v>
      </c>
      <c r="B185" s="27" t="s">
        <v>60</v>
      </c>
      <c r="C185" s="27" t="s">
        <v>132</v>
      </c>
      <c r="D185" s="55" t="s">
        <v>91</v>
      </c>
      <c r="E185" s="55" t="s">
        <v>276</v>
      </c>
      <c r="F185" s="116" t="s">
        <v>279</v>
      </c>
      <c r="G185" s="116" t="s">
        <v>46</v>
      </c>
      <c r="H185" s="27" t="s">
        <v>214</v>
      </c>
      <c r="I185" s="116" t="s">
        <v>280</v>
      </c>
      <c r="J185" s="58">
        <v>43845</v>
      </c>
      <c r="K185" s="58">
        <v>44026</v>
      </c>
      <c r="L185" s="116">
        <v>5</v>
      </c>
      <c r="M185" s="79">
        <f t="shared" si="10"/>
        <v>47</v>
      </c>
      <c r="N185" s="118">
        <f>Tabla3[[#This Row],[NUMBER OF DAYS]]*Tabla3[[#This Row],[MAX. UNIT COST PER DAY]]</f>
        <v>235</v>
      </c>
      <c r="O185" s="109"/>
      <c r="P185" s="109"/>
      <c r="Q185" s="109"/>
      <c r="R185" s="109"/>
      <c r="S185" s="109"/>
      <c r="T185" s="109"/>
      <c r="U185" s="109"/>
      <c r="V185" s="109"/>
      <c r="W185" s="109"/>
      <c r="X185" s="109"/>
      <c r="Y185" s="109"/>
      <c r="Z185" s="109"/>
      <c r="AA185" s="109"/>
      <c r="AB185" s="109"/>
      <c r="AC185" s="109"/>
      <c r="AD185" s="109"/>
      <c r="AE185" s="109"/>
      <c r="AF185" s="109"/>
      <c r="AG185" s="109"/>
    </row>
    <row r="186" spans="1:33" x14ac:dyDescent="0.25">
      <c r="A186" s="115" t="s">
        <v>24</v>
      </c>
      <c r="B186" s="27" t="s">
        <v>60</v>
      </c>
      <c r="C186" s="27" t="s">
        <v>132</v>
      </c>
      <c r="D186" s="55" t="s">
        <v>91</v>
      </c>
      <c r="E186" s="55" t="s">
        <v>277</v>
      </c>
      <c r="F186" s="116" t="s">
        <v>281</v>
      </c>
      <c r="G186" s="128" t="s">
        <v>71</v>
      </c>
      <c r="H186" s="27" t="s">
        <v>229</v>
      </c>
      <c r="I186" s="116" t="s">
        <v>282</v>
      </c>
      <c r="J186" s="119">
        <v>44027</v>
      </c>
      <c r="K186" s="119">
        <v>44210</v>
      </c>
      <c r="L186" s="116">
        <v>10</v>
      </c>
      <c r="M186" s="79">
        <f t="shared" si="10"/>
        <v>33</v>
      </c>
      <c r="N186" s="118">
        <f>Tabla3[[#This Row],[NUMBER OF DAYS]]*Tabla3[[#This Row],[MAX. UNIT COST PER DAY]]</f>
        <v>330</v>
      </c>
      <c r="O186" s="109"/>
      <c r="P186" s="109"/>
      <c r="Q186" s="109"/>
      <c r="R186" s="109"/>
      <c r="S186" s="109"/>
      <c r="T186" s="109"/>
      <c r="U186" s="109"/>
      <c r="V186" s="109"/>
      <c r="W186" s="109"/>
      <c r="X186" s="109"/>
      <c r="Y186" s="109"/>
      <c r="Z186" s="109"/>
      <c r="AA186" s="109"/>
      <c r="AB186" s="109"/>
      <c r="AC186" s="109"/>
      <c r="AD186" s="109"/>
      <c r="AE186" s="109"/>
      <c r="AF186" s="109"/>
      <c r="AG186" s="109"/>
    </row>
    <row r="187" spans="1:33" x14ac:dyDescent="0.25">
      <c r="A187" s="74" t="s">
        <v>24</v>
      </c>
      <c r="B187" s="27" t="s">
        <v>60</v>
      </c>
      <c r="C187" s="27" t="s">
        <v>132</v>
      </c>
      <c r="D187" s="55" t="s">
        <v>91</v>
      </c>
      <c r="E187" s="55" t="s">
        <v>283</v>
      </c>
      <c r="F187" s="116" t="s">
        <v>274</v>
      </c>
      <c r="G187" s="128" t="s">
        <v>235</v>
      </c>
      <c r="H187" s="27" t="s">
        <v>214</v>
      </c>
      <c r="I187" s="27" t="s">
        <v>431</v>
      </c>
      <c r="J187" s="119">
        <v>44027</v>
      </c>
      <c r="K187" s="119">
        <v>44210</v>
      </c>
      <c r="L187" s="116">
        <v>15</v>
      </c>
      <c r="M187" s="79">
        <f t="shared" si="10"/>
        <v>17</v>
      </c>
      <c r="N187" s="118">
        <f>Tabla3[[#This Row],[NUMBER OF DAYS]]*Tabla3[[#This Row],[MAX. UNIT COST PER DAY]]</f>
        <v>255</v>
      </c>
      <c r="O187" s="109"/>
      <c r="P187" s="109"/>
      <c r="Q187" s="109"/>
      <c r="R187" s="109"/>
      <c r="S187" s="109"/>
      <c r="T187" s="109"/>
      <c r="U187" s="109"/>
      <c r="V187" s="109"/>
      <c r="W187" s="109"/>
      <c r="X187" s="109"/>
      <c r="Y187" s="109"/>
      <c r="Z187" s="109"/>
      <c r="AA187" s="109"/>
      <c r="AB187" s="109"/>
      <c r="AC187" s="109"/>
      <c r="AD187" s="109"/>
      <c r="AE187" s="109"/>
      <c r="AF187" s="109"/>
      <c r="AG187" s="109"/>
    </row>
    <row r="188" spans="1:33" x14ac:dyDescent="0.25">
      <c r="A188" s="115" t="s">
        <v>70</v>
      </c>
      <c r="B188" s="27" t="s">
        <v>60</v>
      </c>
      <c r="C188" s="27" t="s">
        <v>132</v>
      </c>
      <c r="D188" s="55" t="s">
        <v>91</v>
      </c>
      <c r="E188" s="55" t="s">
        <v>285</v>
      </c>
      <c r="F188" s="27" t="s">
        <v>284</v>
      </c>
      <c r="G188" s="27" t="s">
        <v>235</v>
      </c>
      <c r="H188" s="27" t="s">
        <v>214</v>
      </c>
      <c r="I188" s="27" t="s">
        <v>286</v>
      </c>
      <c r="J188" s="119">
        <v>44027</v>
      </c>
      <c r="K188" s="119">
        <v>44210</v>
      </c>
      <c r="L188" s="116">
        <v>3</v>
      </c>
      <c r="M188" s="79">
        <f t="shared" si="10"/>
        <v>17</v>
      </c>
      <c r="N188" s="118">
        <f>Tabla3[[#This Row],[NUMBER OF DAYS]]*Tabla3[[#This Row],[MAX. UNIT COST PER DAY]]</f>
        <v>51</v>
      </c>
      <c r="O188" s="109"/>
      <c r="P188" s="109"/>
      <c r="Q188" s="109"/>
      <c r="R188" s="109"/>
      <c r="S188" s="109"/>
      <c r="T188" s="109"/>
      <c r="U188" s="109"/>
      <c r="V188" s="109"/>
      <c r="W188" s="109"/>
      <c r="X188" s="109"/>
      <c r="Y188" s="109"/>
      <c r="Z188" s="109"/>
      <c r="AA188" s="109"/>
      <c r="AB188" s="109"/>
      <c r="AC188" s="109"/>
      <c r="AD188" s="109"/>
      <c r="AE188" s="109"/>
      <c r="AF188" s="109"/>
      <c r="AG188" s="109"/>
    </row>
    <row r="189" spans="1:33" x14ac:dyDescent="0.25">
      <c r="A189" s="115" t="s">
        <v>24</v>
      </c>
      <c r="B189" s="27" t="s">
        <v>60</v>
      </c>
      <c r="C189" s="27" t="s">
        <v>132</v>
      </c>
      <c r="D189" s="55" t="s">
        <v>91</v>
      </c>
      <c r="E189" s="55" t="s">
        <v>285</v>
      </c>
      <c r="F189" s="27" t="s">
        <v>284</v>
      </c>
      <c r="G189" s="27" t="s">
        <v>235</v>
      </c>
      <c r="H189" s="27" t="s">
        <v>229</v>
      </c>
      <c r="I189" s="27" t="s">
        <v>287</v>
      </c>
      <c r="J189" s="119">
        <v>44027</v>
      </c>
      <c r="K189" s="119">
        <v>44210</v>
      </c>
      <c r="L189" s="116">
        <v>7</v>
      </c>
      <c r="M189" s="79">
        <f t="shared" si="10"/>
        <v>17</v>
      </c>
      <c r="N189" s="118">
        <f>Tabla3[[#This Row],[NUMBER OF DAYS]]*Tabla3[[#This Row],[MAX. UNIT COST PER DAY]]</f>
        <v>119</v>
      </c>
      <c r="O189" s="109"/>
      <c r="P189" s="109"/>
      <c r="Q189" s="109"/>
      <c r="R189" s="109"/>
      <c r="S189" s="109"/>
      <c r="T189" s="109"/>
      <c r="U189" s="109"/>
      <c r="V189" s="109"/>
      <c r="W189" s="109"/>
      <c r="X189" s="109"/>
      <c r="Y189" s="109"/>
      <c r="Z189" s="109"/>
      <c r="AA189" s="109"/>
      <c r="AB189" s="109"/>
      <c r="AC189" s="109"/>
      <c r="AD189" s="109"/>
      <c r="AE189" s="109"/>
      <c r="AF189" s="109"/>
      <c r="AG189" s="109"/>
    </row>
    <row r="190" spans="1:33" x14ac:dyDescent="0.25">
      <c r="A190" s="115" t="s">
        <v>70</v>
      </c>
      <c r="B190" s="27" t="s">
        <v>60</v>
      </c>
      <c r="C190" s="27" t="s">
        <v>132</v>
      </c>
      <c r="D190" s="55" t="s">
        <v>91</v>
      </c>
      <c r="E190" s="55" t="s">
        <v>288</v>
      </c>
      <c r="F190" s="27" t="s">
        <v>290</v>
      </c>
      <c r="G190" s="27" t="s">
        <v>235</v>
      </c>
      <c r="H190" s="27" t="s">
        <v>214</v>
      </c>
      <c r="I190" s="116" t="s">
        <v>289</v>
      </c>
      <c r="J190" s="119">
        <v>44027</v>
      </c>
      <c r="K190" s="119">
        <v>44210</v>
      </c>
      <c r="L190" s="116">
        <v>8</v>
      </c>
      <c r="M190" s="79">
        <f t="shared" si="10"/>
        <v>17</v>
      </c>
      <c r="N190" s="118">
        <f>Tabla3[[#This Row],[NUMBER OF DAYS]]*Tabla3[[#This Row],[MAX. UNIT COST PER DAY]]</f>
        <v>136</v>
      </c>
      <c r="O190" s="109"/>
      <c r="P190" s="109"/>
      <c r="Q190" s="109"/>
      <c r="R190" s="109"/>
      <c r="S190" s="109"/>
      <c r="T190" s="109"/>
      <c r="U190" s="109"/>
      <c r="V190" s="109"/>
      <c r="W190" s="109"/>
      <c r="X190" s="109"/>
      <c r="Y190" s="109"/>
      <c r="Z190" s="109"/>
      <c r="AA190" s="109"/>
      <c r="AB190" s="109"/>
      <c r="AC190" s="109"/>
      <c r="AD190" s="109"/>
      <c r="AE190" s="109"/>
      <c r="AF190" s="109"/>
      <c r="AG190" s="109"/>
    </row>
    <row r="191" spans="1:33" x14ac:dyDescent="0.25">
      <c r="A191" s="115" t="s">
        <v>70</v>
      </c>
      <c r="B191" s="27" t="s">
        <v>60</v>
      </c>
      <c r="C191" s="27" t="s">
        <v>132</v>
      </c>
      <c r="D191" s="55" t="s">
        <v>91</v>
      </c>
      <c r="E191" s="55" t="s">
        <v>291</v>
      </c>
      <c r="F191" s="27" t="s">
        <v>119</v>
      </c>
      <c r="G191" s="27" t="s">
        <v>46</v>
      </c>
      <c r="H191" s="27" t="s">
        <v>214</v>
      </c>
      <c r="I191" s="116" t="s">
        <v>292</v>
      </c>
      <c r="J191" s="119">
        <v>44027</v>
      </c>
      <c r="K191" s="119">
        <v>44210</v>
      </c>
      <c r="L191" s="116">
        <v>20</v>
      </c>
      <c r="M191" s="79">
        <f t="shared" si="10"/>
        <v>47</v>
      </c>
      <c r="N191" s="118">
        <f>Tabla3[[#This Row],[NUMBER OF DAYS]]*Tabla3[[#This Row],[MAX. UNIT COST PER DAY]]</f>
        <v>940</v>
      </c>
      <c r="O191" s="109"/>
      <c r="P191" s="109"/>
      <c r="Q191" s="109"/>
      <c r="R191" s="109"/>
      <c r="S191" s="109"/>
      <c r="T191" s="109"/>
      <c r="U191" s="109"/>
      <c r="V191" s="109"/>
      <c r="W191" s="109"/>
      <c r="X191" s="109"/>
      <c r="Y191" s="109"/>
      <c r="Z191" s="109"/>
      <c r="AA191" s="109"/>
      <c r="AB191" s="109"/>
      <c r="AC191" s="109"/>
      <c r="AD191" s="109"/>
      <c r="AE191" s="109"/>
      <c r="AF191" s="109"/>
      <c r="AG191" s="109"/>
    </row>
    <row r="192" spans="1:33" x14ac:dyDescent="0.25">
      <c r="A192" s="69"/>
      <c r="B192" s="47"/>
      <c r="C192" s="47"/>
      <c r="D192" s="50"/>
      <c r="E192" s="71"/>
      <c r="F192" s="69"/>
      <c r="G192" s="69"/>
      <c r="H192" s="69"/>
      <c r="I192" s="69"/>
      <c r="J192" s="71"/>
      <c r="K192" s="71"/>
      <c r="L192" s="69"/>
      <c r="M192" s="69"/>
      <c r="N192" s="82">
        <f>Tabla3[[#This Row],[NUMBER OF DAYS]]*Tabla3[[#This Row],[MAX. UNIT COST PER DAY]]</f>
        <v>0</v>
      </c>
    </row>
    <row r="193" spans="1:33" x14ac:dyDescent="0.25">
      <c r="A193" s="27" t="s">
        <v>23</v>
      </c>
      <c r="B193" s="27" t="s">
        <v>61</v>
      </c>
      <c r="C193" s="27" t="s">
        <v>110</v>
      </c>
      <c r="D193" s="55" t="s">
        <v>90</v>
      </c>
      <c r="E193" s="55" t="s">
        <v>191</v>
      </c>
      <c r="F193" s="27" t="s">
        <v>192</v>
      </c>
      <c r="G193" s="27" t="s">
        <v>46</v>
      </c>
      <c r="H193" s="76" t="s">
        <v>215</v>
      </c>
      <c r="I193" s="27" t="s">
        <v>190</v>
      </c>
      <c r="J193" s="58">
        <v>43845</v>
      </c>
      <c r="K193" s="58">
        <v>44026</v>
      </c>
      <c r="L193" s="27">
        <v>1</v>
      </c>
      <c r="M193" s="79">
        <f t="shared" ref="M193:M198" si="11">IF(AND(G193="Manager",D193="Spain"),164,IF(AND(G193="Researcher/Teacher/Trainer",D193="Spain"),137,IF(AND(G193="Technical Staff",D193="Spain"),102,IF(AND(G193="Administrative staff",D193="Spain"),78,IF(AND(G193="Manager",D193="Slovenia"),164,IF(AND(G193="Researcher/Teacher/Trainer",D193="Slovenia"),137,IF(AND(G193="Technical Staff",D193="Slovenia"),102,IF(AND(G193="Administrative staff",D193="Slovenia"),78,IF(AND(G193="Manager",D193="Italy"),280,IF(AND(G193="Researcher/Teacher/Trainer",D193="Italy"),214,IF(AND(G193="Technical Staff",D193="Italy"),162,IF(AND(G193="Administrative staff",D193="Italy"),131,IF(AND(G193="Manager",D193="Kazakhstan"),77,IF(AND(G193="Researcher/Teacher/Trainer",D193="Kazakhstan"),57,IF(AND(G193="Technical Staff",D193="Kazakhstan"),40,IF(AND(G193="Administrative staff",D193="Kazakhstan"),32,IF(AND(G193="Manager",D193="Turkmenistan"),47,IF(AND(G193="Researcher/Teacher/Trainer",D193="Turkmenistan"),33,IF(AND(G193="Technical Staff",D193="Turkmenistan"),22,IF(AND(G193="Administrative staff",D193="Turkmenistan"),17,IF(AND(G193="Manager",D193="Tajikistan"),47,IF(AND(G193="Researcher/Teacher/Trainer",D193="Tajikistan"),33,IF(AND(G193="Technical Staff",D193="Tajikistan"),22,IF(AND(G193="Administrative staff",D193="Tajikistan"),17,))))))))))))))))))))))))</f>
        <v>47</v>
      </c>
      <c r="N193" s="79">
        <f>Tabla3[[#This Row],[NUMBER OF DAYS]]*Tabla3[[#This Row],[MAX. UNIT COST PER DAY]]</f>
        <v>47</v>
      </c>
    </row>
    <row r="194" spans="1:33" x14ac:dyDescent="0.25">
      <c r="A194" s="74" t="s">
        <v>69</v>
      </c>
      <c r="B194" s="27" t="s">
        <v>61</v>
      </c>
      <c r="C194" s="27" t="s">
        <v>110</v>
      </c>
      <c r="D194" s="55" t="s">
        <v>90</v>
      </c>
      <c r="E194" s="55" t="s">
        <v>191</v>
      </c>
      <c r="F194" s="27" t="s">
        <v>192</v>
      </c>
      <c r="G194" s="27" t="s">
        <v>46</v>
      </c>
      <c r="H194" s="76" t="s">
        <v>217</v>
      </c>
      <c r="I194" s="27" t="s">
        <v>190</v>
      </c>
      <c r="J194" s="58">
        <v>43845</v>
      </c>
      <c r="K194" s="58">
        <v>44026</v>
      </c>
      <c r="L194" s="27">
        <v>1</v>
      </c>
      <c r="M194" s="79">
        <f t="shared" si="11"/>
        <v>47</v>
      </c>
      <c r="N194" s="79">
        <f>Tabla3[[#This Row],[NUMBER OF DAYS]]*Tabla3[[#This Row],[MAX. UNIT COST PER DAY]]</f>
        <v>47</v>
      </c>
    </row>
    <row r="195" spans="1:33" x14ac:dyDescent="0.25">
      <c r="A195" s="74" t="s">
        <v>24</v>
      </c>
      <c r="B195" s="27" t="s">
        <v>61</v>
      </c>
      <c r="C195" s="27" t="s">
        <v>110</v>
      </c>
      <c r="D195" s="55" t="s">
        <v>90</v>
      </c>
      <c r="E195" s="55" t="s">
        <v>191</v>
      </c>
      <c r="F195" s="27" t="s">
        <v>192</v>
      </c>
      <c r="G195" s="27" t="s">
        <v>46</v>
      </c>
      <c r="H195" s="76" t="s">
        <v>229</v>
      </c>
      <c r="I195" s="27" t="s">
        <v>190</v>
      </c>
      <c r="J195" s="58">
        <v>43845</v>
      </c>
      <c r="K195" s="58">
        <v>44026</v>
      </c>
      <c r="L195" s="27">
        <v>1</v>
      </c>
      <c r="M195" s="79">
        <f t="shared" si="11"/>
        <v>47</v>
      </c>
      <c r="N195" s="79">
        <f>Tabla3[[#This Row],[NUMBER OF DAYS]]*Tabla3[[#This Row],[MAX. UNIT COST PER DAY]]</f>
        <v>47</v>
      </c>
    </row>
    <row r="196" spans="1:33" x14ac:dyDescent="0.25">
      <c r="A196" s="27" t="s">
        <v>23</v>
      </c>
      <c r="B196" s="27" t="s">
        <v>61</v>
      </c>
      <c r="C196" s="27" t="s">
        <v>110</v>
      </c>
      <c r="D196" s="55" t="s">
        <v>90</v>
      </c>
      <c r="E196" s="55" t="s">
        <v>386</v>
      </c>
      <c r="F196" s="27" t="s">
        <v>192</v>
      </c>
      <c r="G196" s="27" t="s">
        <v>46</v>
      </c>
      <c r="H196" s="76" t="s">
        <v>215</v>
      </c>
      <c r="I196" s="116" t="s">
        <v>387</v>
      </c>
      <c r="J196" s="119">
        <v>44027</v>
      </c>
      <c r="K196" s="119">
        <v>44210</v>
      </c>
      <c r="L196" s="27">
        <v>1</v>
      </c>
      <c r="M196" s="79">
        <f t="shared" si="11"/>
        <v>47</v>
      </c>
      <c r="N196" s="118">
        <f>Tabla3[[#This Row],[NUMBER OF DAYS]]*Tabla3[[#This Row],[MAX. UNIT COST PER DAY]]</f>
        <v>47</v>
      </c>
      <c r="O196" s="109"/>
      <c r="P196" s="109"/>
      <c r="Q196" s="109"/>
      <c r="R196" s="109"/>
      <c r="S196" s="109"/>
      <c r="T196" s="109"/>
      <c r="U196" s="109"/>
      <c r="V196" s="109"/>
      <c r="W196" s="109"/>
      <c r="X196" s="109"/>
      <c r="Y196" s="109"/>
      <c r="Z196" s="109"/>
      <c r="AA196" s="109"/>
      <c r="AB196" s="109"/>
      <c r="AC196" s="109"/>
      <c r="AD196" s="109"/>
      <c r="AE196" s="109"/>
      <c r="AF196" s="109"/>
      <c r="AG196" s="109"/>
    </row>
    <row r="197" spans="1:33" x14ac:dyDescent="0.25">
      <c r="A197" s="74" t="s">
        <v>69</v>
      </c>
      <c r="B197" s="27" t="s">
        <v>61</v>
      </c>
      <c r="C197" s="27" t="s">
        <v>110</v>
      </c>
      <c r="D197" s="55" t="s">
        <v>90</v>
      </c>
      <c r="E197" s="55" t="s">
        <v>386</v>
      </c>
      <c r="F197" s="27" t="s">
        <v>192</v>
      </c>
      <c r="G197" s="27" t="s">
        <v>46</v>
      </c>
      <c r="H197" s="76" t="s">
        <v>217</v>
      </c>
      <c r="I197" s="116" t="s">
        <v>388</v>
      </c>
      <c r="J197" s="119">
        <v>44027</v>
      </c>
      <c r="K197" s="119">
        <v>44210</v>
      </c>
      <c r="L197" s="27">
        <v>1</v>
      </c>
      <c r="M197" s="79">
        <f t="shared" si="11"/>
        <v>47</v>
      </c>
      <c r="N197" s="118">
        <f>Tabla3[[#This Row],[NUMBER OF DAYS]]*Tabla3[[#This Row],[MAX. UNIT COST PER DAY]]</f>
        <v>47</v>
      </c>
      <c r="O197" s="109"/>
      <c r="P197" s="109"/>
      <c r="Q197" s="109"/>
      <c r="R197" s="109"/>
      <c r="S197" s="109"/>
      <c r="T197" s="109"/>
      <c r="U197" s="109"/>
      <c r="V197" s="109"/>
      <c r="W197" s="109"/>
      <c r="X197" s="109"/>
      <c r="Y197" s="109"/>
      <c r="Z197" s="109"/>
      <c r="AA197" s="109"/>
      <c r="AB197" s="109"/>
      <c r="AC197" s="109"/>
      <c r="AD197" s="109"/>
      <c r="AE197" s="109"/>
      <c r="AF197" s="109"/>
      <c r="AG197" s="109"/>
    </row>
    <row r="198" spans="1:33" x14ac:dyDescent="0.25">
      <c r="A198" s="74" t="s">
        <v>24</v>
      </c>
      <c r="B198" s="27" t="s">
        <v>61</v>
      </c>
      <c r="C198" s="27" t="s">
        <v>110</v>
      </c>
      <c r="D198" s="55" t="s">
        <v>90</v>
      </c>
      <c r="E198" s="55" t="s">
        <v>386</v>
      </c>
      <c r="F198" s="27" t="s">
        <v>192</v>
      </c>
      <c r="G198" s="27" t="s">
        <v>46</v>
      </c>
      <c r="H198" s="76" t="s">
        <v>229</v>
      </c>
      <c r="I198" s="116" t="s">
        <v>389</v>
      </c>
      <c r="J198" s="119">
        <v>44027</v>
      </c>
      <c r="K198" s="119">
        <v>44210</v>
      </c>
      <c r="L198" s="27">
        <v>1</v>
      </c>
      <c r="M198" s="79">
        <f t="shared" si="11"/>
        <v>47</v>
      </c>
      <c r="N198" s="118">
        <f>Tabla3[[#This Row],[NUMBER OF DAYS]]*Tabla3[[#This Row],[MAX. UNIT COST PER DAY]]</f>
        <v>47</v>
      </c>
      <c r="O198" s="109"/>
      <c r="P198" s="109"/>
      <c r="Q198" s="109"/>
      <c r="R198" s="109"/>
      <c r="S198" s="109"/>
      <c r="T198" s="109"/>
      <c r="U198" s="109"/>
      <c r="V198" s="109"/>
      <c r="W198" s="109"/>
      <c r="X198" s="109"/>
      <c r="Y198" s="109"/>
      <c r="Z198" s="109"/>
      <c r="AA198" s="109"/>
      <c r="AB198" s="109"/>
      <c r="AC198" s="109"/>
      <c r="AD198" s="109"/>
      <c r="AE198" s="109"/>
      <c r="AF198" s="109"/>
      <c r="AG198" s="109"/>
    </row>
    <row r="199" spans="1:33" x14ac:dyDescent="0.25">
      <c r="A199" s="69"/>
      <c r="B199" s="47"/>
      <c r="C199" s="47"/>
      <c r="D199" s="50"/>
      <c r="E199" s="71"/>
      <c r="F199" s="69"/>
      <c r="G199" s="69"/>
      <c r="H199" s="69"/>
      <c r="I199" s="69"/>
      <c r="J199" s="71"/>
      <c r="K199" s="71"/>
      <c r="L199" s="69"/>
      <c r="M199" s="69"/>
      <c r="N199" s="82">
        <f>Tabla3[[#This Row],[NUMBER OF DAYS]]*Tabla3[[#This Row],[MAX. UNIT COST PER DAY]]</f>
        <v>0</v>
      </c>
    </row>
    <row r="200" spans="1:33" x14ac:dyDescent="0.25">
      <c r="B200" s="27" t="s">
        <v>83</v>
      </c>
      <c r="C200" s="27" t="s">
        <v>111</v>
      </c>
      <c r="D200" s="55" t="s">
        <v>91</v>
      </c>
      <c r="M200" s="79">
        <f>IF(AND(G200="Manager",D200="Spain"),164,IF(AND(G200="Researcher/Teacher/Trainer",D200="Spain"),137,IF(AND(G200="Technical Staff",D200="Spain"),102,IF(AND(G200="Administrative staff",D200="Spain"),78,IF(AND(G200="Manager",D200="Slovenia"),164,IF(AND(G200="Researcher/Teacher/Trainer",D200="Slovenia"),137,IF(AND(G200="Technical Staff",D200="Slovenia"),102,IF(AND(G200="Administrative staff",D200="Slovenia"),78,IF(AND(G200="Manager",D200="Italy"),280,IF(AND(G200="Researcher/Teacher/Trainer",D200="Italy"),214,IF(AND(G200="Technical Staff",D200="Italy"),162,IF(AND(G200="Administrative staff",D200="Italy"),131,IF(AND(G200="Manager",D200="Kazakhstan"),77,IF(AND(G200="Researcher/Teacher/Trainer",D200="Kazakhstan"),57,IF(AND(G200="Technical Staff",D200="Kazakhstan"),40,IF(AND(G200="Administrative staff",D200="Kazakhstan"),32,IF(AND(G200="Manager",D200="Turkmenistan"),47,IF(AND(G200="Researcher/Teacher/Trainer",D200="Turkmenistan"),33,IF(AND(G200="Technical Staff",D200="Turkmenistan"),22,IF(AND(G200="Administrative staff",D200="Turkmenistan"),17,IF(AND(G200="Manager",D200="Tajikistan"),47,IF(AND(G200="Researcher/Teacher/Trainer",D200="Tajikistan"),33,IF(AND(G200="Technical Staff",D200="Tajikistan"),22,IF(AND(G200="Administrative staff",D200="Tajikistan"),17,))))))))))))))))))))))))</f>
        <v>0</v>
      </c>
      <c r="N200" s="79">
        <f>Tabla3[[#This Row],[NUMBER OF DAYS]]*Tabla3[[#This Row],[MAX. UNIT COST PER DAY]]</f>
        <v>0</v>
      </c>
    </row>
    <row r="201" spans="1:33" x14ac:dyDescent="0.25">
      <c r="A201" s="69"/>
      <c r="B201" s="47"/>
      <c r="C201" s="47"/>
      <c r="D201" s="50"/>
      <c r="E201" s="71"/>
      <c r="F201" s="69"/>
      <c r="G201" s="69"/>
      <c r="H201" s="69"/>
      <c r="I201" s="69"/>
      <c r="J201" s="71"/>
      <c r="K201" s="71"/>
      <c r="L201" s="69"/>
      <c r="M201" s="69"/>
      <c r="N201" s="82">
        <f>Tabla3[[#This Row],[NUMBER OF DAYS]]*Tabla3[[#This Row],[MAX. UNIT COST PER DAY]]</f>
        <v>0</v>
      </c>
    </row>
    <row r="202" spans="1:33" x14ac:dyDescent="0.25">
      <c r="B202" s="27" t="s">
        <v>113</v>
      </c>
      <c r="C202" s="27" t="s">
        <v>112</v>
      </c>
      <c r="D202" s="55" t="s">
        <v>454</v>
      </c>
      <c r="M202" s="79">
        <f>IF(AND(G202="Manager",D202="Spain"),164,IF(AND(G202="Researcher/Teacher/Trainer",D202="Spain"),137,IF(AND(G202="Technical Staff",D202="Spain"),102,IF(AND(G202="Administrative staff",D202="Spain"),78,IF(AND(G202="Manager",D202="Slovenia"),164,IF(AND(G202="Researcher/Teacher/Trainer",D202="Slovenia"),137,IF(AND(G202="Technical Staff",D202="Slovenia"),102,IF(AND(G202="Administrative staff",D202="Slovenia"),78,IF(AND(G202="Manager",D202="Italy"),280,IF(AND(G202="Researcher/Teacher/Trainer",D202="Italy"),214,IF(AND(G202="Technical Staff",D202="Italy"),162,IF(AND(G202="Administrative staff",D202="Italy"),131,IF(AND(G202="Manager",D202="Kazakhstan"),77,IF(AND(G202="Researcher/Teacher/Trainer",D202="Kazakhstan"),57,IF(AND(G202="Technical Staff",D202="Kazakhstan"),40,IF(AND(G202="Administrative staff",D202="Kazakhstan"),32,IF(AND(G202="Manager",D202="Turkmenistan"),47,IF(AND(G202="Researcher/Teacher/Trainer",D202="Turkmenistan"),33,IF(AND(G202="Technical Staff",D202="Turkmenistan"),22,IF(AND(G202="Administrative staff",D202="Turkmenistan"),17,IF(AND(G202="Manager",D202="Tajikistan"),47,IF(AND(G202="Researcher/Teacher/Trainer",D202="Tajikistan"),33,IF(AND(G202="Technical Staff",D202="Tajikistan"),22,IF(AND(G202="Administrative staff",D202="Tajikistan"),17,))))))))))))))))))))))))</f>
        <v>0</v>
      </c>
      <c r="N202" s="79">
        <f>Tabla3[[#This Row],[NUMBER OF DAYS]]*Tabla3[[#This Row],[MAX. UNIT COST PER DAY]]</f>
        <v>0</v>
      </c>
    </row>
    <row r="203" spans="1:33" s="76" customFormat="1" x14ac:dyDescent="0.25">
      <c r="A203" s="83"/>
      <c r="B203" s="83"/>
      <c r="C203" s="83"/>
      <c r="D203" s="83"/>
      <c r="E203" s="84"/>
      <c r="F203" s="83"/>
      <c r="G203" s="83"/>
      <c r="H203" s="83"/>
      <c r="I203" s="83"/>
      <c r="J203" s="84"/>
      <c r="K203" s="84"/>
      <c r="L203" s="83"/>
      <c r="M203" s="85"/>
      <c r="N203" s="85"/>
      <c r="O203" s="95"/>
      <c r="P203" s="95"/>
      <c r="Q203" s="95"/>
      <c r="R203" s="95"/>
      <c r="S203" s="95"/>
      <c r="T203" s="95"/>
      <c r="U203" s="95"/>
      <c r="V203" s="95"/>
      <c r="W203" s="95"/>
      <c r="X203" s="95"/>
      <c r="Y203" s="95"/>
      <c r="Z203" s="95"/>
      <c r="AA203" s="95"/>
      <c r="AB203" s="95"/>
      <c r="AC203" s="95"/>
      <c r="AD203" s="95"/>
      <c r="AE203" s="95"/>
      <c r="AF203" s="95"/>
      <c r="AG203" s="95"/>
    </row>
    <row r="204" spans="1:33" x14ac:dyDescent="0.25">
      <c r="A204" s="153" t="s">
        <v>29</v>
      </c>
      <c r="B204" s="153"/>
      <c r="C204" s="153"/>
      <c r="D204" s="153"/>
      <c r="E204" s="154"/>
      <c r="F204" s="153"/>
      <c r="G204" s="153"/>
      <c r="H204" s="153"/>
      <c r="I204" s="153"/>
      <c r="J204" s="154"/>
      <c r="K204" s="154"/>
      <c r="L204" s="153">
        <f>SUM(Tabla3[NUMBER OF DAYS])</f>
        <v>1204</v>
      </c>
      <c r="M204" s="152"/>
      <c r="N204" s="152">
        <f>SUBTOTAL(109,Tabla3[TOTAL CALCULATED])</f>
        <v>112198</v>
      </c>
    </row>
    <row r="205" spans="1:33" x14ac:dyDescent="0.25">
      <c r="A205"/>
      <c r="B205"/>
      <c r="C205"/>
      <c r="D205"/>
      <c r="E205"/>
      <c r="F205"/>
      <c r="G205"/>
      <c r="H205"/>
      <c r="I205"/>
      <c r="J205"/>
      <c r="K205"/>
      <c r="L205"/>
      <c r="M205"/>
      <c r="N205"/>
    </row>
    <row r="206" spans="1:33" x14ac:dyDescent="0.25">
      <c r="A206"/>
      <c r="B206"/>
      <c r="C206"/>
      <c r="D206"/>
      <c r="E206"/>
      <c r="F206"/>
      <c r="G206"/>
      <c r="H206"/>
      <c r="I206"/>
      <c r="J206"/>
      <c r="K206"/>
      <c r="L206"/>
      <c r="M206"/>
      <c r="N206"/>
    </row>
    <row r="207" spans="1:33" x14ac:dyDescent="0.25">
      <c r="A207"/>
      <c r="B207"/>
      <c r="C207"/>
      <c r="D207"/>
      <c r="E207"/>
      <c r="F207"/>
      <c r="G207"/>
      <c r="H207"/>
      <c r="I207"/>
      <c r="J207"/>
      <c r="K207"/>
      <c r="L207"/>
      <c r="M207"/>
      <c r="N207"/>
    </row>
    <row r="208" spans="1:33" x14ac:dyDescent="0.25">
      <c r="A208"/>
      <c r="B208"/>
      <c r="C208"/>
      <c r="D208"/>
      <c r="E208"/>
      <c r="F208"/>
      <c r="G208"/>
      <c r="H208"/>
      <c r="I208"/>
      <c r="J208"/>
      <c r="K208"/>
      <c r="L208"/>
      <c r="M208"/>
      <c r="N208"/>
    </row>
    <row r="209" spans="1:14" x14ac:dyDescent="0.25">
      <c r="A209"/>
      <c r="B209"/>
      <c r="C209"/>
      <c r="D209"/>
      <c r="E209"/>
      <c r="F209"/>
      <c r="G209"/>
      <c r="H209"/>
      <c r="I209"/>
      <c r="J209"/>
      <c r="K209"/>
      <c r="L209"/>
      <c r="M209"/>
      <c r="N209"/>
    </row>
    <row r="210" spans="1:14" x14ac:dyDescent="0.25">
      <c r="A210"/>
      <c r="B210"/>
      <c r="C210"/>
      <c r="D210"/>
      <c r="E210"/>
      <c r="F210"/>
      <c r="G210"/>
      <c r="H210"/>
      <c r="I210"/>
      <c r="J210"/>
      <c r="K210"/>
      <c r="L210"/>
      <c r="M210"/>
      <c r="N210"/>
    </row>
    <row r="211" spans="1:14" x14ac:dyDescent="0.25">
      <c r="A211"/>
      <c r="B211"/>
      <c r="C211"/>
      <c r="D211"/>
      <c r="E211"/>
      <c r="F211"/>
      <c r="G211"/>
      <c r="H211"/>
      <c r="I211"/>
      <c r="J211"/>
      <c r="K211"/>
      <c r="L211"/>
      <c r="M211"/>
      <c r="N211"/>
    </row>
    <row r="212" spans="1:14" x14ac:dyDescent="0.25">
      <c r="A212"/>
      <c r="B212"/>
      <c r="C212"/>
      <c r="D212"/>
      <c r="E212"/>
      <c r="F212"/>
      <c r="G212"/>
      <c r="H212"/>
      <c r="I212"/>
      <c r="J212"/>
      <c r="K212"/>
      <c r="L212"/>
      <c r="M212"/>
      <c r="N212"/>
    </row>
    <row r="213" spans="1:14" x14ac:dyDescent="0.25">
      <c r="A213"/>
      <c r="B213"/>
      <c r="C213"/>
      <c r="D213"/>
      <c r="E213"/>
      <c r="F213"/>
      <c r="G213"/>
      <c r="H213"/>
      <c r="I213"/>
      <c r="J213"/>
      <c r="K213"/>
      <c r="L213"/>
      <c r="M213"/>
      <c r="N213"/>
    </row>
    <row r="214" spans="1:14" x14ac:dyDescent="0.25">
      <c r="A214"/>
      <c r="B214"/>
      <c r="C214"/>
      <c r="D214"/>
      <c r="E214"/>
      <c r="F214"/>
      <c r="G214"/>
      <c r="H214"/>
      <c r="I214"/>
      <c r="J214"/>
      <c r="K214"/>
      <c r="L214"/>
      <c r="M214"/>
      <c r="N214"/>
    </row>
    <row r="215" spans="1:14" x14ac:dyDescent="0.25">
      <c r="A215"/>
      <c r="B215"/>
      <c r="C215"/>
      <c r="D215"/>
      <c r="E215"/>
      <c r="F215"/>
      <c r="G215"/>
      <c r="H215"/>
      <c r="I215"/>
      <c r="J215"/>
      <c r="K215"/>
      <c r="L215"/>
      <c r="M215"/>
      <c r="N215"/>
    </row>
    <row r="216" spans="1:14" x14ac:dyDescent="0.25">
      <c r="A216"/>
      <c r="B216"/>
      <c r="C216"/>
      <c r="D216"/>
      <c r="E216"/>
      <c r="F216"/>
      <c r="G216"/>
      <c r="H216"/>
      <c r="I216"/>
      <c r="J216"/>
      <c r="K216"/>
      <c r="L216"/>
      <c r="M216"/>
      <c r="N216"/>
    </row>
    <row r="217" spans="1:14" x14ac:dyDescent="0.25">
      <c r="A217"/>
      <c r="B217"/>
      <c r="C217"/>
      <c r="D217"/>
      <c r="E217"/>
      <c r="F217"/>
      <c r="G217"/>
      <c r="H217"/>
      <c r="I217"/>
      <c r="J217"/>
      <c r="K217"/>
      <c r="L217"/>
      <c r="M217"/>
      <c r="N217"/>
    </row>
    <row r="218" spans="1:14" x14ac:dyDescent="0.25">
      <c r="A218"/>
      <c r="B218"/>
      <c r="C218"/>
      <c r="D218"/>
      <c r="E218"/>
      <c r="F218"/>
      <c r="G218"/>
      <c r="H218"/>
      <c r="I218"/>
      <c r="J218"/>
      <c r="K218"/>
      <c r="L218"/>
      <c r="M218"/>
      <c r="N218"/>
    </row>
    <row r="219" spans="1:14" x14ac:dyDescent="0.25">
      <c r="A219"/>
      <c r="B219"/>
      <c r="C219"/>
      <c r="D219"/>
      <c r="E219"/>
      <c r="F219"/>
      <c r="G219"/>
      <c r="H219"/>
      <c r="I219"/>
      <c r="J219"/>
      <c r="K219"/>
      <c r="L219"/>
      <c r="M219"/>
      <c r="N219"/>
    </row>
    <row r="220" spans="1:14" x14ac:dyDescent="0.25">
      <c r="A220"/>
      <c r="B220"/>
      <c r="C220"/>
      <c r="D220"/>
      <c r="E220"/>
      <c r="F220"/>
      <c r="G220"/>
      <c r="H220"/>
      <c r="I220"/>
      <c r="J220"/>
      <c r="K220"/>
      <c r="L220"/>
      <c r="M220"/>
      <c r="N220"/>
    </row>
    <row r="221" spans="1:14" x14ac:dyDescent="0.25">
      <c r="A221"/>
      <c r="B221"/>
      <c r="C221"/>
      <c r="D221"/>
      <c r="E221"/>
      <c r="F221"/>
      <c r="G221"/>
      <c r="H221"/>
      <c r="I221"/>
      <c r="J221"/>
      <c r="K221"/>
      <c r="L221"/>
      <c r="M221"/>
      <c r="N221"/>
    </row>
    <row r="222" spans="1:14" x14ac:dyDescent="0.25">
      <c r="A222"/>
      <c r="B222"/>
      <c r="C222"/>
      <c r="D222"/>
      <c r="E222"/>
      <c r="F222"/>
      <c r="G222"/>
      <c r="H222"/>
      <c r="I222"/>
      <c r="J222"/>
      <c r="K222"/>
      <c r="L222"/>
      <c r="M222"/>
      <c r="N222"/>
    </row>
    <row r="223" spans="1:14" x14ac:dyDescent="0.25">
      <c r="A223"/>
      <c r="B223"/>
      <c r="C223"/>
      <c r="D223"/>
      <c r="E223"/>
      <c r="F223"/>
      <c r="G223"/>
      <c r="H223"/>
      <c r="I223"/>
      <c r="J223"/>
      <c r="K223"/>
      <c r="L223"/>
      <c r="M223"/>
      <c r="N223"/>
    </row>
    <row r="224" spans="1:14" x14ac:dyDescent="0.25">
      <c r="A224"/>
      <c r="B224"/>
      <c r="C224"/>
      <c r="D224"/>
      <c r="E224"/>
      <c r="F224"/>
      <c r="G224"/>
      <c r="H224"/>
      <c r="I224"/>
      <c r="J224"/>
      <c r="K224"/>
      <c r="L224"/>
      <c r="M224"/>
      <c r="N224"/>
    </row>
    <row r="225" spans="1:14" x14ac:dyDescent="0.25">
      <c r="A225"/>
      <c r="B225"/>
      <c r="C225"/>
      <c r="D225"/>
      <c r="E225"/>
      <c r="F225"/>
      <c r="G225"/>
      <c r="H225"/>
      <c r="I225"/>
      <c r="J225"/>
      <c r="K225"/>
      <c r="L225"/>
      <c r="M225"/>
      <c r="N225"/>
    </row>
    <row r="226" spans="1:14" x14ac:dyDescent="0.25">
      <c r="A226"/>
      <c r="B226"/>
      <c r="C226"/>
      <c r="D226"/>
      <c r="E226"/>
      <c r="F226"/>
      <c r="G226"/>
      <c r="H226"/>
      <c r="I226"/>
      <c r="J226"/>
      <c r="K226"/>
      <c r="L226"/>
      <c r="M226"/>
      <c r="N226"/>
    </row>
    <row r="227" spans="1:14" x14ac:dyDescent="0.25">
      <c r="A227"/>
      <c r="B227"/>
      <c r="C227"/>
      <c r="D227"/>
      <c r="E227"/>
      <c r="F227"/>
      <c r="G227"/>
      <c r="H227"/>
      <c r="I227"/>
      <c r="J227"/>
      <c r="K227"/>
      <c r="L227"/>
      <c r="M227"/>
      <c r="N227"/>
    </row>
    <row r="228" spans="1:14" x14ac:dyDescent="0.25">
      <c r="A228"/>
      <c r="B228"/>
      <c r="C228"/>
      <c r="D228"/>
      <c r="E228"/>
      <c r="F228"/>
      <c r="G228"/>
      <c r="H228"/>
      <c r="I228"/>
      <c r="J228"/>
      <c r="K228"/>
      <c r="L228"/>
      <c r="M228"/>
      <c r="N228"/>
    </row>
    <row r="229" spans="1:14" x14ac:dyDescent="0.25">
      <c r="A229"/>
      <c r="B229"/>
      <c r="C229"/>
      <c r="D229"/>
      <c r="E229"/>
      <c r="F229"/>
      <c r="G229"/>
      <c r="H229"/>
      <c r="I229"/>
      <c r="J229"/>
      <c r="K229"/>
      <c r="L229"/>
      <c r="M229"/>
      <c r="N229"/>
    </row>
    <row r="230" spans="1:14" x14ac:dyDescent="0.25">
      <c r="A230"/>
      <c r="B230"/>
      <c r="C230"/>
      <c r="D230"/>
      <c r="E230"/>
      <c r="F230"/>
      <c r="G230"/>
      <c r="H230"/>
      <c r="I230"/>
      <c r="J230"/>
      <c r="K230"/>
      <c r="L230"/>
      <c r="M230"/>
      <c r="N230"/>
    </row>
    <row r="231" spans="1:14" x14ac:dyDescent="0.25">
      <c r="A231"/>
      <c r="B231"/>
      <c r="C231"/>
      <c r="D231"/>
      <c r="E231"/>
      <c r="F231"/>
      <c r="G231"/>
      <c r="H231"/>
      <c r="I231"/>
      <c r="J231"/>
      <c r="K231"/>
      <c r="L231"/>
      <c r="M231"/>
      <c r="N231"/>
    </row>
    <row r="232" spans="1:14" x14ac:dyDescent="0.25">
      <c r="A232"/>
      <c r="B232"/>
      <c r="C232"/>
      <c r="D232"/>
      <c r="E232"/>
      <c r="F232"/>
      <c r="G232"/>
      <c r="H232"/>
      <c r="I232"/>
      <c r="J232"/>
      <c r="K232"/>
      <c r="L232"/>
      <c r="M232"/>
      <c r="N232"/>
    </row>
    <row r="233" spans="1:14" x14ac:dyDescent="0.25">
      <c r="A233"/>
      <c r="B233"/>
      <c r="C233"/>
      <c r="D233"/>
      <c r="E233"/>
      <c r="F233"/>
      <c r="G233"/>
      <c r="H233"/>
      <c r="I233"/>
      <c r="J233"/>
      <c r="K233"/>
      <c r="L233"/>
      <c r="M233"/>
      <c r="N233"/>
    </row>
    <row r="234" spans="1:14" x14ac:dyDescent="0.25">
      <c r="A234"/>
      <c r="B234"/>
      <c r="C234"/>
      <c r="D234"/>
      <c r="E234"/>
      <c r="F234"/>
      <c r="G234"/>
      <c r="H234"/>
      <c r="I234"/>
      <c r="J234"/>
      <c r="K234"/>
      <c r="L234"/>
      <c r="M234"/>
      <c r="N234"/>
    </row>
    <row r="235" spans="1:14" x14ac:dyDescent="0.25">
      <c r="A235"/>
      <c r="B235"/>
      <c r="C235"/>
      <c r="D235"/>
      <c r="E235"/>
      <c r="F235"/>
      <c r="G235"/>
      <c r="H235"/>
      <c r="I235"/>
      <c r="J235"/>
      <c r="K235"/>
      <c r="L235"/>
      <c r="M235"/>
      <c r="N235"/>
    </row>
    <row r="236" spans="1:14" x14ac:dyDescent="0.25">
      <c r="A236"/>
      <c r="B236"/>
      <c r="C236"/>
      <c r="D236"/>
      <c r="E236"/>
      <c r="F236"/>
      <c r="G236"/>
      <c r="H236"/>
      <c r="I236"/>
      <c r="J236"/>
      <c r="K236"/>
      <c r="L236"/>
      <c r="M236"/>
      <c r="N236"/>
    </row>
    <row r="237" spans="1:14" x14ac:dyDescent="0.25">
      <c r="A237"/>
      <c r="B237"/>
      <c r="C237"/>
      <c r="D237"/>
      <c r="E237"/>
      <c r="F237"/>
      <c r="G237"/>
      <c r="H237"/>
      <c r="I237"/>
      <c r="J237"/>
      <c r="K237"/>
      <c r="L237"/>
      <c r="M237"/>
      <c r="N237"/>
    </row>
    <row r="238" spans="1:14" x14ac:dyDescent="0.25">
      <c r="A238"/>
      <c r="B238"/>
      <c r="C238"/>
      <c r="D238"/>
      <c r="E238"/>
      <c r="F238"/>
      <c r="G238"/>
      <c r="H238"/>
      <c r="I238"/>
      <c r="J238"/>
      <c r="K238"/>
      <c r="L238"/>
      <c r="M238"/>
      <c r="N238"/>
    </row>
    <row r="239" spans="1:14" x14ac:dyDescent="0.25">
      <c r="A239"/>
      <c r="B239"/>
      <c r="C239"/>
      <c r="D239"/>
      <c r="E239"/>
      <c r="F239"/>
      <c r="G239"/>
      <c r="H239"/>
      <c r="I239"/>
      <c r="J239"/>
      <c r="K239"/>
      <c r="L239"/>
      <c r="M239"/>
      <c r="N239"/>
    </row>
    <row r="240" spans="1:14" x14ac:dyDescent="0.25">
      <c r="A240"/>
      <c r="B240"/>
      <c r="C240"/>
      <c r="D240"/>
      <c r="E240"/>
      <c r="F240"/>
      <c r="G240"/>
      <c r="H240"/>
      <c r="I240"/>
      <c r="J240"/>
      <c r="K240"/>
      <c r="L240"/>
      <c r="M240"/>
      <c r="N240"/>
    </row>
    <row r="241" spans="1:14" x14ac:dyDescent="0.25">
      <c r="A241"/>
      <c r="B241"/>
      <c r="C241"/>
      <c r="D241"/>
      <c r="E241"/>
      <c r="F241"/>
      <c r="G241"/>
      <c r="H241"/>
      <c r="I241"/>
      <c r="J241"/>
      <c r="K241"/>
      <c r="L241"/>
      <c r="M241"/>
      <c r="N241"/>
    </row>
    <row r="242" spans="1:14" x14ac:dyDescent="0.25">
      <c r="A242"/>
      <c r="B242"/>
      <c r="C242"/>
      <c r="D242"/>
      <c r="E242"/>
      <c r="F242"/>
      <c r="G242"/>
      <c r="H242"/>
      <c r="I242"/>
      <c r="J242"/>
      <c r="K242"/>
      <c r="L242"/>
      <c r="M242"/>
      <c r="N242"/>
    </row>
    <row r="243" spans="1:14" x14ac:dyDescent="0.25">
      <c r="A243"/>
      <c r="B243"/>
      <c r="C243"/>
      <c r="D243"/>
      <c r="E243"/>
      <c r="F243"/>
      <c r="G243"/>
      <c r="H243"/>
      <c r="I243"/>
      <c r="J243"/>
      <c r="K243"/>
      <c r="L243"/>
      <c r="M243"/>
      <c r="N243"/>
    </row>
    <row r="244" spans="1:14" x14ac:dyDescent="0.25">
      <c r="A244"/>
      <c r="B244"/>
      <c r="C244"/>
      <c r="D244"/>
      <c r="E244"/>
      <c r="F244"/>
      <c r="G244"/>
      <c r="H244"/>
      <c r="I244"/>
      <c r="J244"/>
      <c r="K244"/>
      <c r="L244"/>
      <c r="M244"/>
      <c r="N244"/>
    </row>
    <row r="245" spans="1:14" x14ac:dyDescent="0.25">
      <c r="A245"/>
      <c r="B245"/>
      <c r="C245"/>
      <c r="D245"/>
      <c r="E245"/>
      <c r="F245"/>
      <c r="G245"/>
      <c r="H245"/>
      <c r="I245"/>
      <c r="J245"/>
      <c r="K245"/>
      <c r="L245"/>
      <c r="M245"/>
      <c r="N245"/>
    </row>
    <row r="246" spans="1:14" x14ac:dyDescent="0.25">
      <c r="A246"/>
      <c r="B246"/>
      <c r="C246"/>
      <c r="D246"/>
      <c r="E246"/>
      <c r="F246"/>
      <c r="G246"/>
      <c r="H246"/>
      <c r="I246"/>
      <c r="J246"/>
      <c r="K246"/>
      <c r="L246"/>
      <c r="M246"/>
      <c r="N246"/>
    </row>
    <row r="247" spans="1:14" x14ac:dyDescent="0.25">
      <c r="A247"/>
      <c r="B247"/>
      <c r="C247"/>
      <c r="D247"/>
      <c r="E247"/>
      <c r="F247"/>
      <c r="G247"/>
      <c r="H247"/>
      <c r="I247"/>
      <c r="J247"/>
      <c r="K247"/>
      <c r="L247"/>
      <c r="M247"/>
      <c r="N247"/>
    </row>
    <row r="248" spans="1:14" x14ac:dyDescent="0.25">
      <c r="A248"/>
      <c r="B248"/>
      <c r="C248"/>
      <c r="D248"/>
      <c r="E248"/>
      <c r="F248"/>
      <c r="G248"/>
      <c r="H248"/>
      <c r="I248"/>
      <c r="J248"/>
      <c r="K248"/>
      <c r="L248"/>
      <c r="M248"/>
      <c r="N248"/>
    </row>
    <row r="249" spans="1:14" x14ac:dyDescent="0.25">
      <c r="A249"/>
      <c r="B249"/>
      <c r="C249"/>
      <c r="D249"/>
      <c r="E249"/>
      <c r="F249"/>
      <c r="G249"/>
      <c r="H249"/>
      <c r="I249"/>
      <c r="J249"/>
      <c r="K249"/>
      <c r="L249"/>
      <c r="M249"/>
      <c r="N249"/>
    </row>
    <row r="250" spans="1:14" x14ac:dyDescent="0.25">
      <c r="A250"/>
      <c r="B250"/>
      <c r="C250"/>
      <c r="D250"/>
      <c r="E250"/>
      <c r="F250"/>
      <c r="G250"/>
      <c r="H250"/>
      <c r="I250"/>
      <c r="J250"/>
      <c r="K250"/>
      <c r="L250"/>
      <c r="M250"/>
      <c r="N250"/>
    </row>
    <row r="251" spans="1:14" x14ac:dyDescent="0.25">
      <c r="A251"/>
      <c r="B251"/>
      <c r="C251"/>
      <c r="D251"/>
      <c r="E251"/>
      <c r="F251"/>
      <c r="G251"/>
      <c r="H251"/>
      <c r="I251"/>
      <c r="J251"/>
      <c r="K251"/>
      <c r="L251"/>
      <c r="M251"/>
      <c r="N251"/>
    </row>
    <row r="252" spans="1:14" x14ac:dyDescent="0.25">
      <c r="A252"/>
      <c r="B252"/>
      <c r="C252"/>
      <c r="D252"/>
      <c r="E252"/>
      <c r="F252"/>
      <c r="G252"/>
      <c r="H252"/>
      <c r="I252"/>
      <c r="J252"/>
      <c r="K252"/>
      <c r="L252"/>
      <c r="M252"/>
      <c r="N252"/>
    </row>
    <row r="253" spans="1:14" x14ac:dyDescent="0.25">
      <c r="A253"/>
      <c r="B253"/>
      <c r="C253"/>
      <c r="D253"/>
      <c r="E253"/>
      <c r="F253"/>
      <c r="G253"/>
      <c r="H253"/>
      <c r="I253"/>
      <c r="J253"/>
      <c r="K253"/>
      <c r="L253"/>
      <c r="M253"/>
      <c r="N253"/>
    </row>
    <row r="254" spans="1:14" x14ac:dyDescent="0.25">
      <c r="A254"/>
      <c r="B254"/>
      <c r="C254"/>
      <c r="D254"/>
      <c r="E254"/>
      <c r="F254"/>
      <c r="G254"/>
      <c r="H254"/>
      <c r="I254"/>
      <c r="J254"/>
      <c r="K254"/>
      <c r="L254"/>
      <c r="M254"/>
      <c r="N254"/>
    </row>
    <row r="255" spans="1:14" x14ac:dyDescent="0.25">
      <c r="A255"/>
      <c r="B255"/>
      <c r="C255"/>
      <c r="D255"/>
      <c r="E255"/>
      <c r="F255"/>
      <c r="G255"/>
      <c r="H255"/>
      <c r="I255"/>
      <c r="J255"/>
      <c r="K255"/>
      <c r="L255"/>
      <c r="M255"/>
      <c r="N255"/>
    </row>
    <row r="256" spans="1:14" x14ac:dyDescent="0.25">
      <c r="A256"/>
      <c r="B256"/>
      <c r="C256"/>
      <c r="D256"/>
      <c r="E256"/>
      <c r="F256"/>
      <c r="G256"/>
      <c r="H256"/>
      <c r="I256"/>
      <c r="J256"/>
      <c r="K256"/>
      <c r="L256"/>
      <c r="M256"/>
      <c r="N256"/>
    </row>
    <row r="257" spans="1:14" x14ac:dyDescent="0.25">
      <c r="A257"/>
      <c r="B257"/>
      <c r="C257"/>
      <c r="D257"/>
      <c r="E257"/>
      <c r="F257"/>
      <c r="G257"/>
      <c r="H257"/>
      <c r="I257"/>
      <c r="J257"/>
      <c r="K257"/>
      <c r="L257"/>
      <c r="M257"/>
      <c r="N257"/>
    </row>
    <row r="258" spans="1:14" x14ac:dyDescent="0.25">
      <c r="A258"/>
      <c r="B258"/>
      <c r="C258"/>
      <c r="D258"/>
      <c r="E258"/>
      <c r="F258"/>
      <c r="G258"/>
      <c r="H258"/>
      <c r="I258"/>
      <c r="J258"/>
      <c r="K258"/>
      <c r="L258"/>
      <c r="M258"/>
      <c r="N258"/>
    </row>
    <row r="259" spans="1:14" x14ac:dyDescent="0.25">
      <c r="A259"/>
      <c r="B259"/>
      <c r="C259"/>
      <c r="D259"/>
      <c r="E259"/>
      <c r="F259"/>
      <c r="G259"/>
      <c r="H259"/>
      <c r="I259"/>
      <c r="J259"/>
      <c r="K259"/>
      <c r="L259"/>
      <c r="M259"/>
      <c r="N259"/>
    </row>
    <row r="260" spans="1:14" x14ac:dyDescent="0.25">
      <c r="A260"/>
      <c r="B260"/>
      <c r="C260"/>
      <c r="D260"/>
      <c r="E260"/>
      <c r="F260"/>
      <c r="G260"/>
      <c r="H260"/>
      <c r="I260"/>
      <c r="J260"/>
      <c r="K260"/>
      <c r="L260"/>
      <c r="M260"/>
      <c r="N260"/>
    </row>
    <row r="261" spans="1:14" x14ac:dyDescent="0.25">
      <c r="A261"/>
      <c r="B261"/>
      <c r="C261"/>
      <c r="D261"/>
      <c r="E261"/>
      <c r="F261"/>
      <c r="G261"/>
      <c r="H261"/>
      <c r="I261"/>
      <c r="J261"/>
      <c r="K261"/>
      <c r="L261"/>
      <c r="M261"/>
      <c r="N261"/>
    </row>
    <row r="262" spans="1:14" x14ac:dyDescent="0.25">
      <c r="A262"/>
      <c r="B262"/>
      <c r="C262"/>
      <c r="D262"/>
      <c r="E262"/>
      <c r="F262"/>
      <c r="G262"/>
      <c r="H262"/>
      <c r="I262"/>
      <c r="J262"/>
      <c r="K262"/>
      <c r="L262"/>
      <c r="M262"/>
      <c r="N262"/>
    </row>
    <row r="263" spans="1:14" x14ac:dyDescent="0.25">
      <c r="A263"/>
      <c r="B263"/>
      <c r="C263"/>
      <c r="D263"/>
      <c r="E263"/>
      <c r="F263"/>
      <c r="G263"/>
      <c r="H263"/>
      <c r="I263"/>
      <c r="J263"/>
      <c r="K263"/>
      <c r="L263"/>
      <c r="M263"/>
      <c r="N263"/>
    </row>
    <row r="264" spans="1:14" x14ac:dyDescent="0.25">
      <c r="A264"/>
      <c r="B264"/>
      <c r="C264"/>
      <c r="D264"/>
      <c r="E264"/>
      <c r="F264"/>
      <c r="G264"/>
      <c r="H264"/>
      <c r="I264"/>
      <c r="J264"/>
      <c r="K264"/>
      <c r="L264"/>
      <c r="M264"/>
      <c r="N264"/>
    </row>
    <row r="265" spans="1:14" x14ac:dyDescent="0.25">
      <c r="A265"/>
      <c r="B265"/>
      <c r="C265"/>
      <c r="D265"/>
      <c r="E265"/>
      <c r="F265"/>
      <c r="G265"/>
      <c r="H265"/>
      <c r="I265"/>
      <c r="J265"/>
      <c r="K265"/>
      <c r="L265"/>
      <c r="M265"/>
      <c r="N265"/>
    </row>
    <row r="266" spans="1:14" x14ac:dyDescent="0.25">
      <c r="A266"/>
      <c r="B266"/>
      <c r="C266"/>
      <c r="D266"/>
      <c r="E266"/>
      <c r="F266"/>
      <c r="G266"/>
      <c r="H266"/>
      <c r="I266"/>
      <c r="J266"/>
      <c r="K266"/>
      <c r="L266"/>
      <c r="M266"/>
      <c r="N266"/>
    </row>
    <row r="267" spans="1:14" x14ac:dyDescent="0.25">
      <c r="A267"/>
      <c r="B267"/>
      <c r="C267"/>
      <c r="D267"/>
      <c r="E267"/>
      <c r="F267"/>
      <c r="G267"/>
      <c r="H267"/>
      <c r="I267"/>
      <c r="J267"/>
      <c r="K267"/>
      <c r="L267"/>
      <c r="M267"/>
      <c r="N267"/>
    </row>
    <row r="268" spans="1:14" x14ac:dyDescent="0.25">
      <c r="A268"/>
      <c r="B268"/>
      <c r="C268"/>
      <c r="D268"/>
      <c r="E268"/>
      <c r="F268"/>
      <c r="G268"/>
      <c r="H268"/>
      <c r="I268"/>
      <c r="J268"/>
      <c r="K268"/>
      <c r="L268"/>
      <c r="M268"/>
      <c r="N268"/>
    </row>
    <row r="269" spans="1:14" x14ac:dyDescent="0.25">
      <c r="A269"/>
      <c r="B269"/>
      <c r="C269"/>
      <c r="D269"/>
      <c r="E269"/>
      <c r="F269"/>
      <c r="G269"/>
      <c r="H269"/>
      <c r="I269"/>
      <c r="J269"/>
      <c r="K269"/>
      <c r="L269"/>
      <c r="M269"/>
      <c r="N269"/>
    </row>
    <row r="270" spans="1:14" x14ac:dyDescent="0.25">
      <c r="A270"/>
      <c r="B270"/>
      <c r="C270"/>
      <c r="D270"/>
      <c r="E270"/>
      <c r="F270"/>
      <c r="G270"/>
      <c r="H270"/>
      <c r="I270"/>
      <c r="J270"/>
      <c r="K270"/>
      <c r="L270"/>
      <c r="M270"/>
      <c r="N270"/>
    </row>
    <row r="271" spans="1:14" x14ac:dyDescent="0.25">
      <c r="A271"/>
      <c r="B271"/>
      <c r="C271"/>
      <c r="D271"/>
      <c r="E271"/>
      <c r="F271"/>
      <c r="G271"/>
      <c r="H271"/>
      <c r="I271"/>
      <c r="J271"/>
      <c r="K271"/>
      <c r="L271"/>
      <c r="M271"/>
      <c r="N271"/>
    </row>
    <row r="272" spans="1:14" x14ac:dyDescent="0.25">
      <c r="A272"/>
      <c r="B272"/>
      <c r="C272"/>
      <c r="D272"/>
      <c r="E272"/>
      <c r="F272"/>
      <c r="G272"/>
      <c r="H272"/>
      <c r="I272"/>
      <c r="J272"/>
      <c r="K272"/>
      <c r="L272"/>
      <c r="M272"/>
      <c r="N272"/>
    </row>
    <row r="273" spans="1:14" x14ac:dyDescent="0.25">
      <c r="A273"/>
      <c r="B273"/>
      <c r="C273"/>
      <c r="D273"/>
      <c r="E273"/>
      <c r="F273"/>
      <c r="G273"/>
      <c r="H273"/>
      <c r="I273"/>
      <c r="J273"/>
      <c r="K273"/>
      <c r="L273"/>
      <c r="M273"/>
      <c r="N273"/>
    </row>
    <row r="274" spans="1:14" x14ac:dyDescent="0.25">
      <c r="A274"/>
      <c r="B274"/>
      <c r="C274"/>
      <c r="D274"/>
      <c r="E274"/>
      <c r="F274"/>
      <c r="G274"/>
      <c r="H274"/>
      <c r="I274"/>
      <c r="J274"/>
      <c r="K274"/>
      <c r="L274"/>
      <c r="M274"/>
      <c r="N274"/>
    </row>
    <row r="275" spans="1:14" x14ac:dyDescent="0.25">
      <c r="A275"/>
      <c r="B275"/>
      <c r="C275"/>
      <c r="D275"/>
      <c r="E275"/>
      <c r="F275"/>
      <c r="G275"/>
      <c r="H275"/>
      <c r="I275"/>
      <c r="J275"/>
      <c r="K275"/>
      <c r="L275"/>
      <c r="M275"/>
      <c r="N275"/>
    </row>
    <row r="276" spans="1:14" x14ac:dyDescent="0.25">
      <c r="A276"/>
      <c r="B276"/>
      <c r="C276"/>
      <c r="D276"/>
      <c r="E276"/>
      <c r="F276"/>
      <c r="G276"/>
      <c r="H276"/>
      <c r="I276"/>
      <c r="J276"/>
      <c r="K276"/>
      <c r="L276"/>
      <c r="M276"/>
      <c r="N276"/>
    </row>
    <row r="277" spans="1:14" x14ac:dyDescent="0.25">
      <c r="A277"/>
      <c r="B277"/>
      <c r="C277"/>
      <c r="D277"/>
      <c r="E277"/>
      <c r="F277"/>
      <c r="G277"/>
      <c r="H277"/>
      <c r="I277"/>
      <c r="J277"/>
      <c r="K277"/>
      <c r="L277"/>
      <c r="M277"/>
      <c r="N277"/>
    </row>
    <row r="278" spans="1:14" x14ac:dyDescent="0.25">
      <c r="A278"/>
      <c r="B278"/>
      <c r="C278"/>
      <c r="D278"/>
      <c r="E278"/>
      <c r="F278"/>
      <c r="G278"/>
      <c r="H278"/>
      <c r="I278"/>
      <c r="J278"/>
      <c r="K278"/>
      <c r="L278"/>
      <c r="M278"/>
      <c r="N278"/>
    </row>
    <row r="279" spans="1:14" x14ac:dyDescent="0.25">
      <c r="A279"/>
      <c r="B279"/>
      <c r="C279"/>
      <c r="D279"/>
      <c r="E279"/>
      <c r="F279"/>
      <c r="G279"/>
      <c r="H279"/>
      <c r="I279"/>
      <c r="J279"/>
      <c r="K279"/>
      <c r="L279"/>
      <c r="M279"/>
      <c r="N279"/>
    </row>
    <row r="280" spans="1:14" x14ac:dyDescent="0.25">
      <c r="A280"/>
      <c r="B280"/>
      <c r="C280"/>
      <c r="D280"/>
      <c r="E280"/>
      <c r="F280"/>
      <c r="G280"/>
      <c r="H280"/>
      <c r="I280"/>
      <c r="J280"/>
      <c r="K280"/>
      <c r="L280"/>
      <c r="M280"/>
      <c r="N280"/>
    </row>
    <row r="281" spans="1:14" x14ac:dyDescent="0.25">
      <c r="A281"/>
      <c r="B281"/>
      <c r="C281"/>
      <c r="D281"/>
      <c r="E281"/>
      <c r="F281"/>
      <c r="G281"/>
      <c r="H281"/>
      <c r="I281"/>
      <c r="J281"/>
      <c r="K281"/>
      <c r="L281"/>
      <c r="M281"/>
      <c r="N281"/>
    </row>
    <row r="282" spans="1:14" x14ac:dyDescent="0.25">
      <c r="A282"/>
      <c r="B282"/>
      <c r="C282"/>
      <c r="D282"/>
      <c r="E282"/>
      <c r="F282"/>
      <c r="G282"/>
      <c r="H282"/>
      <c r="I282"/>
      <c r="J282"/>
      <c r="K282"/>
      <c r="L282"/>
      <c r="M282"/>
      <c r="N282"/>
    </row>
    <row r="283" spans="1:14" x14ac:dyDescent="0.25">
      <c r="A283"/>
      <c r="B283"/>
      <c r="C283"/>
      <c r="D283"/>
      <c r="E283"/>
      <c r="F283"/>
      <c r="G283"/>
      <c r="H283"/>
      <c r="I283"/>
      <c r="J283"/>
      <c r="K283"/>
      <c r="L283"/>
      <c r="M283"/>
      <c r="N283"/>
    </row>
    <row r="284" spans="1:14" x14ac:dyDescent="0.25">
      <c r="A284"/>
      <c r="B284"/>
      <c r="C284"/>
      <c r="D284"/>
      <c r="E284"/>
      <c r="F284"/>
      <c r="G284"/>
      <c r="H284"/>
      <c r="I284"/>
      <c r="J284"/>
      <c r="K284"/>
      <c r="L284"/>
      <c r="M284"/>
      <c r="N284"/>
    </row>
    <row r="285" spans="1:14" x14ac:dyDescent="0.25">
      <c r="A285"/>
      <c r="B285"/>
      <c r="C285"/>
      <c r="D285"/>
      <c r="E285"/>
      <c r="F285"/>
      <c r="G285"/>
      <c r="H285"/>
      <c r="I285"/>
      <c r="J285"/>
      <c r="K285"/>
      <c r="L285"/>
      <c r="M285"/>
      <c r="N285"/>
    </row>
    <row r="286" spans="1:14" x14ac:dyDescent="0.25">
      <c r="A286"/>
      <c r="B286"/>
      <c r="C286"/>
      <c r="D286"/>
      <c r="E286"/>
      <c r="F286"/>
      <c r="G286"/>
      <c r="H286"/>
      <c r="I286"/>
      <c r="J286"/>
      <c r="K286"/>
      <c r="L286"/>
      <c r="M286"/>
      <c r="N286"/>
    </row>
    <row r="287" spans="1:14" x14ac:dyDescent="0.25">
      <c r="A287"/>
      <c r="B287"/>
      <c r="C287"/>
      <c r="D287"/>
      <c r="E287"/>
      <c r="F287"/>
      <c r="G287"/>
      <c r="H287"/>
      <c r="I287"/>
      <c r="J287"/>
      <c r="K287"/>
      <c r="L287"/>
      <c r="M287"/>
      <c r="N287"/>
    </row>
    <row r="288" spans="1:14" x14ac:dyDescent="0.25">
      <c r="A288"/>
      <c r="B288"/>
      <c r="C288"/>
      <c r="D288"/>
      <c r="E288"/>
      <c r="F288"/>
      <c r="G288"/>
      <c r="H288"/>
      <c r="I288"/>
      <c r="J288"/>
      <c r="K288"/>
      <c r="L288"/>
      <c r="M288"/>
      <c r="N288"/>
    </row>
    <row r="289" spans="1:14" x14ac:dyDescent="0.25">
      <c r="A289"/>
      <c r="B289"/>
      <c r="C289"/>
      <c r="D289"/>
      <c r="E289"/>
      <c r="F289"/>
      <c r="G289"/>
      <c r="H289"/>
      <c r="I289"/>
      <c r="J289"/>
      <c r="K289"/>
      <c r="L289"/>
      <c r="M289"/>
      <c r="N289"/>
    </row>
    <row r="290" spans="1:14" x14ac:dyDescent="0.25">
      <c r="A290"/>
      <c r="B290"/>
      <c r="C290"/>
      <c r="D290"/>
      <c r="E290"/>
      <c r="F290"/>
      <c r="G290"/>
      <c r="H290"/>
      <c r="I290"/>
      <c r="J290"/>
      <c r="K290"/>
      <c r="L290"/>
      <c r="M290"/>
      <c r="N290"/>
    </row>
    <row r="291" spans="1:14" x14ac:dyDescent="0.25">
      <c r="A291"/>
      <c r="B291"/>
      <c r="C291"/>
      <c r="D291"/>
      <c r="E291"/>
      <c r="F291"/>
      <c r="G291"/>
      <c r="H291"/>
      <c r="I291"/>
      <c r="J291"/>
      <c r="K291"/>
      <c r="L291"/>
      <c r="M291"/>
      <c r="N291"/>
    </row>
    <row r="292" spans="1:14" x14ac:dyDescent="0.25">
      <c r="A292"/>
      <c r="B292"/>
      <c r="C292"/>
      <c r="D292"/>
      <c r="E292"/>
      <c r="F292"/>
      <c r="G292"/>
      <c r="H292"/>
      <c r="I292"/>
      <c r="J292"/>
      <c r="K292"/>
      <c r="L292"/>
      <c r="M292"/>
      <c r="N292"/>
    </row>
    <row r="293" spans="1:14" x14ac:dyDescent="0.25">
      <c r="A293"/>
      <c r="B293"/>
      <c r="C293"/>
      <c r="D293"/>
      <c r="E293"/>
      <c r="F293"/>
      <c r="G293"/>
      <c r="H293"/>
      <c r="I293"/>
      <c r="J293"/>
      <c r="K293"/>
      <c r="L293"/>
      <c r="M293"/>
      <c r="N293"/>
    </row>
    <row r="294" spans="1:14" x14ac:dyDescent="0.25">
      <c r="A294"/>
      <c r="B294"/>
      <c r="C294"/>
      <c r="D294"/>
      <c r="E294"/>
      <c r="F294"/>
      <c r="G294"/>
      <c r="H294"/>
      <c r="I294"/>
      <c r="J294"/>
      <c r="K294"/>
      <c r="L294"/>
      <c r="M294"/>
      <c r="N294"/>
    </row>
    <row r="295" spans="1:14" x14ac:dyDescent="0.25">
      <c r="A295"/>
      <c r="B295"/>
      <c r="C295"/>
      <c r="D295"/>
      <c r="E295"/>
      <c r="F295"/>
      <c r="G295"/>
      <c r="H295"/>
      <c r="I295"/>
      <c r="J295"/>
      <c r="K295"/>
      <c r="L295"/>
      <c r="M295"/>
      <c r="N295"/>
    </row>
    <row r="296" spans="1:14" x14ac:dyDescent="0.25">
      <c r="A296"/>
      <c r="B296"/>
      <c r="C296"/>
      <c r="D296"/>
      <c r="E296"/>
      <c r="F296"/>
      <c r="G296"/>
      <c r="H296"/>
      <c r="I296"/>
      <c r="J296"/>
      <c r="K296"/>
      <c r="L296"/>
      <c r="M296"/>
      <c r="N296"/>
    </row>
    <row r="297" spans="1:14" x14ac:dyDescent="0.25">
      <c r="A297"/>
      <c r="B297"/>
      <c r="C297"/>
      <c r="D297"/>
      <c r="E297"/>
      <c r="F297"/>
      <c r="G297"/>
      <c r="H297"/>
      <c r="I297"/>
      <c r="J297"/>
      <c r="K297"/>
      <c r="L297"/>
      <c r="M297"/>
      <c r="N297"/>
    </row>
    <row r="298" spans="1:14" x14ac:dyDescent="0.25">
      <c r="A298"/>
      <c r="B298"/>
      <c r="C298"/>
      <c r="D298"/>
      <c r="E298"/>
      <c r="F298"/>
      <c r="G298"/>
      <c r="H298"/>
      <c r="I298"/>
      <c r="J298"/>
      <c r="K298"/>
      <c r="L298"/>
      <c r="M298"/>
      <c r="N298"/>
    </row>
    <row r="299" spans="1:14" x14ac:dyDescent="0.25">
      <c r="A299"/>
      <c r="B299"/>
      <c r="C299"/>
      <c r="D299"/>
      <c r="E299"/>
      <c r="F299"/>
      <c r="G299"/>
      <c r="H299"/>
      <c r="I299"/>
      <c r="J299"/>
      <c r="K299"/>
      <c r="L299"/>
      <c r="M299"/>
      <c r="N299"/>
    </row>
    <row r="300" spans="1:14" x14ac:dyDescent="0.25">
      <c r="A300"/>
      <c r="B300"/>
      <c r="C300"/>
      <c r="D300"/>
      <c r="E300"/>
      <c r="F300"/>
      <c r="G300"/>
      <c r="H300"/>
      <c r="I300"/>
      <c r="J300"/>
      <c r="K300"/>
      <c r="L300"/>
      <c r="M300"/>
      <c r="N300"/>
    </row>
    <row r="301" spans="1:14" x14ac:dyDescent="0.25">
      <c r="A301"/>
      <c r="B301"/>
      <c r="C301"/>
      <c r="D301"/>
      <c r="E301"/>
      <c r="F301"/>
      <c r="G301"/>
      <c r="H301"/>
      <c r="I301"/>
      <c r="J301"/>
      <c r="K301"/>
      <c r="L301"/>
      <c r="M301"/>
      <c r="N301"/>
    </row>
    <row r="302" spans="1:14" x14ac:dyDescent="0.25">
      <c r="A302"/>
      <c r="B302"/>
      <c r="C302"/>
      <c r="D302"/>
      <c r="E302"/>
      <c r="F302"/>
      <c r="G302"/>
      <c r="H302"/>
      <c r="I302"/>
      <c r="J302"/>
      <c r="K302"/>
      <c r="L302"/>
      <c r="M302"/>
      <c r="N302"/>
    </row>
    <row r="303" spans="1:14" x14ac:dyDescent="0.25">
      <c r="A303"/>
      <c r="B303"/>
      <c r="C303"/>
      <c r="D303"/>
      <c r="E303"/>
      <c r="F303"/>
      <c r="G303"/>
      <c r="H303"/>
      <c r="I303"/>
      <c r="J303"/>
      <c r="K303"/>
      <c r="L303"/>
      <c r="M303"/>
      <c r="N303"/>
    </row>
    <row r="304" spans="1:14" x14ac:dyDescent="0.25">
      <c r="A304"/>
      <c r="B304"/>
      <c r="C304"/>
      <c r="D304"/>
      <c r="E304"/>
      <c r="F304"/>
      <c r="G304"/>
      <c r="H304"/>
      <c r="I304"/>
      <c r="J304"/>
      <c r="K304"/>
      <c r="L304"/>
      <c r="M304"/>
      <c r="N304"/>
    </row>
    <row r="305" spans="1:14" x14ac:dyDescent="0.25">
      <c r="A305"/>
      <c r="B305"/>
      <c r="C305"/>
      <c r="D305"/>
      <c r="E305"/>
      <c r="F305"/>
      <c r="G305"/>
      <c r="H305"/>
      <c r="I305"/>
      <c r="J305"/>
      <c r="K305"/>
      <c r="L305"/>
      <c r="M305"/>
      <c r="N305"/>
    </row>
    <row r="306" spans="1:14" x14ac:dyDescent="0.25">
      <c r="A306"/>
      <c r="B306"/>
      <c r="C306"/>
      <c r="D306"/>
      <c r="E306"/>
      <c r="F306"/>
      <c r="G306"/>
      <c r="H306"/>
      <c r="I306"/>
      <c r="J306"/>
      <c r="K306"/>
      <c r="L306"/>
      <c r="M306"/>
      <c r="N306"/>
    </row>
    <row r="307" spans="1:14" x14ac:dyDescent="0.25">
      <c r="A307"/>
      <c r="B307"/>
      <c r="C307"/>
      <c r="D307"/>
      <c r="E307"/>
      <c r="F307"/>
      <c r="G307"/>
      <c r="H307"/>
      <c r="I307"/>
      <c r="J307"/>
      <c r="K307"/>
      <c r="L307"/>
      <c r="M307"/>
      <c r="N307"/>
    </row>
    <row r="308" spans="1:14" x14ac:dyDescent="0.25">
      <c r="A308"/>
      <c r="B308"/>
      <c r="C308"/>
      <c r="D308"/>
      <c r="E308"/>
      <c r="F308"/>
      <c r="G308"/>
      <c r="H308"/>
      <c r="I308"/>
      <c r="J308"/>
      <c r="K308"/>
      <c r="L308"/>
      <c r="M308"/>
      <c r="N308"/>
    </row>
    <row r="309" spans="1:14" x14ac:dyDescent="0.25">
      <c r="A309"/>
      <c r="B309"/>
      <c r="C309"/>
      <c r="D309"/>
      <c r="E309"/>
      <c r="F309"/>
      <c r="G309"/>
      <c r="H309"/>
      <c r="I309"/>
      <c r="J309"/>
      <c r="K309"/>
      <c r="L309"/>
      <c r="M309"/>
      <c r="N309"/>
    </row>
    <row r="310" spans="1:14" x14ac:dyDescent="0.25">
      <c r="A310"/>
      <c r="B310"/>
      <c r="C310"/>
      <c r="D310"/>
      <c r="E310"/>
      <c r="F310"/>
      <c r="G310"/>
      <c r="H310"/>
      <c r="I310"/>
      <c r="J310"/>
      <c r="K310"/>
      <c r="L310"/>
      <c r="M310"/>
      <c r="N310"/>
    </row>
    <row r="311" spans="1:14" x14ac:dyDescent="0.25">
      <c r="A311"/>
      <c r="B311"/>
      <c r="C311"/>
      <c r="D311"/>
      <c r="E311"/>
      <c r="F311"/>
      <c r="G311"/>
      <c r="H311"/>
      <c r="I311"/>
      <c r="J311"/>
      <c r="K311"/>
      <c r="L311"/>
      <c r="M311"/>
      <c r="N311"/>
    </row>
    <row r="312" spans="1:14" x14ac:dyDescent="0.25">
      <c r="A312"/>
      <c r="B312"/>
      <c r="C312"/>
      <c r="D312"/>
      <c r="E312"/>
      <c r="F312"/>
      <c r="G312"/>
      <c r="H312"/>
      <c r="I312"/>
      <c r="J312"/>
      <c r="K312"/>
      <c r="L312"/>
      <c r="M312"/>
      <c r="N312"/>
    </row>
    <row r="313" spans="1:14" x14ac:dyDescent="0.25">
      <c r="A313"/>
      <c r="B313"/>
      <c r="C313"/>
      <c r="D313"/>
      <c r="E313"/>
      <c r="F313"/>
      <c r="G313"/>
      <c r="H313"/>
      <c r="I313"/>
      <c r="J313"/>
      <c r="K313"/>
      <c r="L313"/>
      <c r="M313"/>
      <c r="N313"/>
    </row>
    <row r="314" spans="1:14" x14ac:dyDescent="0.25">
      <c r="A314"/>
      <c r="B314"/>
      <c r="C314"/>
      <c r="D314"/>
      <c r="E314"/>
      <c r="F314"/>
      <c r="G314"/>
      <c r="H314"/>
      <c r="I314"/>
      <c r="J314"/>
      <c r="K314"/>
      <c r="L314"/>
      <c r="M314"/>
      <c r="N314"/>
    </row>
    <row r="315" spans="1:14" x14ac:dyDescent="0.25">
      <c r="A315"/>
      <c r="B315"/>
      <c r="C315"/>
      <c r="D315"/>
      <c r="E315"/>
      <c r="F315"/>
      <c r="G315"/>
      <c r="H315"/>
      <c r="I315"/>
      <c r="J315"/>
      <c r="K315"/>
      <c r="L315"/>
      <c r="M315"/>
      <c r="N315"/>
    </row>
    <row r="316" spans="1:14" x14ac:dyDescent="0.25">
      <c r="A316"/>
      <c r="B316"/>
      <c r="C316"/>
      <c r="D316"/>
      <c r="E316"/>
      <c r="F316"/>
      <c r="G316"/>
      <c r="H316"/>
      <c r="I316"/>
      <c r="J316"/>
      <c r="K316"/>
      <c r="L316"/>
      <c r="M316"/>
      <c r="N316"/>
    </row>
    <row r="317" spans="1:14" x14ac:dyDescent="0.25">
      <c r="A317"/>
      <c r="B317"/>
      <c r="C317"/>
      <c r="D317"/>
      <c r="E317"/>
      <c r="F317"/>
      <c r="G317"/>
      <c r="H317"/>
      <c r="I317"/>
      <c r="J317"/>
      <c r="K317"/>
      <c r="L317"/>
      <c r="M317"/>
      <c r="N317"/>
    </row>
    <row r="318" spans="1:14" x14ac:dyDescent="0.25">
      <c r="A318"/>
      <c r="B318"/>
      <c r="C318"/>
      <c r="D318"/>
      <c r="E318"/>
      <c r="F318"/>
      <c r="G318"/>
      <c r="H318"/>
      <c r="I318"/>
      <c r="J318"/>
      <c r="K318"/>
      <c r="L318"/>
      <c r="M318"/>
      <c r="N318"/>
    </row>
    <row r="319" spans="1:14" x14ac:dyDescent="0.25">
      <c r="A319"/>
      <c r="B319"/>
      <c r="C319"/>
      <c r="D319"/>
      <c r="E319"/>
      <c r="F319"/>
      <c r="G319"/>
      <c r="H319"/>
      <c r="I319"/>
      <c r="J319"/>
      <c r="K319"/>
      <c r="L319"/>
      <c r="M319"/>
      <c r="N319"/>
    </row>
    <row r="320" spans="1:14" x14ac:dyDescent="0.25">
      <c r="A320"/>
      <c r="B320"/>
      <c r="C320"/>
      <c r="D320"/>
      <c r="E320"/>
      <c r="F320"/>
      <c r="G320"/>
      <c r="H320"/>
      <c r="I320"/>
      <c r="J320"/>
      <c r="K320"/>
      <c r="L320"/>
      <c r="M320"/>
      <c r="N320"/>
    </row>
    <row r="321" spans="1:14" x14ac:dyDescent="0.25">
      <c r="A321"/>
      <c r="B321"/>
      <c r="C321"/>
      <c r="D321"/>
      <c r="E321"/>
      <c r="F321"/>
      <c r="G321"/>
      <c r="H321"/>
      <c r="I321"/>
      <c r="J321"/>
      <c r="K321"/>
      <c r="L321"/>
      <c r="M321"/>
      <c r="N321"/>
    </row>
    <row r="322" spans="1:14" x14ac:dyDescent="0.25">
      <c r="A322"/>
      <c r="B322"/>
      <c r="C322"/>
      <c r="D322"/>
      <c r="E322"/>
      <c r="F322"/>
      <c r="G322"/>
      <c r="H322"/>
      <c r="I322"/>
      <c r="J322"/>
      <c r="K322"/>
      <c r="L322"/>
      <c r="M322"/>
      <c r="N322"/>
    </row>
    <row r="323" spans="1:14" x14ac:dyDescent="0.25">
      <c r="A323"/>
      <c r="B323"/>
      <c r="C323"/>
      <c r="D323"/>
      <c r="E323"/>
      <c r="F323"/>
      <c r="G323"/>
      <c r="H323"/>
      <c r="I323"/>
      <c r="J323"/>
      <c r="K323"/>
      <c r="L323"/>
      <c r="M323"/>
      <c r="N323"/>
    </row>
    <row r="324" spans="1:14" x14ac:dyDescent="0.25">
      <c r="A324"/>
      <c r="B324"/>
      <c r="C324"/>
      <c r="D324"/>
      <c r="E324"/>
      <c r="F324"/>
      <c r="G324"/>
      <c r="H324"/>
      <c r="I324"/>
      <c r="J324"/>
      <c r="K324"/>
      <c r="L324"/>
      <c r="M324"/>
      <c r="N324"/>
    </row>
    <row r="325" spans="1:14" x14ac:dyDescent="0.25">
      <c r="A325"/>
      <c r="B325"/>
      <c r="C325"/>
      <c r="D325"/>
      <c r="E325"/>
      <c r="F325"/>
      <c r="G325"/>
      <c r="H325"/>
      <c r="I325"/>
      <c r="J325"/>
      <c r="K325"/>
      <c r="L325"/>
      <c r="M325"/>
      <c r="N325"/>
    </row>
    <row r="326" spans="1:14" x14ac:dyDescent="0.25">
      <c r="A326"/>
      <c r="B326"/>
      <c r="C326"/>
      <c r="D326"/>
      <c r="E326"/>
      <c r="F326"/>
      <c r="G326"/>
      <c r="H326"/>
      <c r="I326"/>
      <c r="J326"/>
      <c r="K326"/>
      <c r="L326"/>
      <c r="M326"/>
      <c r="N326"/>
    </row>
    <row r="327" spans="1:14" x14ac:dyDescent="0.25">
      <c r="A327"/>
      <c r="B327"/>
      <c r="C327"/>
      <c r="D327"/>
      <c r="E327"/>
      <c r="F327"/>
      <c r="G327"/>
      <c r="H327"/>
      <c r="I327"/>
      <c r="J327"/>
      <c r="K327"/>
      <c r="L327"/>
      <c r="M327"/>
      <c r="N327"/>
    </row>
    <row r="328" spans="1:14" x14ac:dyDescent="0.25">
      <c r="A328"/>
      <c r="B328"/>
      <c r="C328"/>
      <c r="D328"/>
      <c r="E328"/>
      <c r="F328"/>
      <c r="G328"/>
      <c r="H328"/>
      <c r="I328"/>
      <c r="J328"/>
      <c r="K328"/>
      <c r="L328"/>
      <c r="M328"/>
      <c r="N328"/>
    </row>
    <row r="329" spans="1:14" x14ac:dyDescent="0.25">
      <c r="A329"/>
      <c r="B329"/>
      <c r="C329"/>
      <c r="D329"/>
      <c r="E329"/>
      <c r="F329"/>
      <c r="G329"/>
      <c r="H329"/>
      <c r="I329"/>
      <c r="J329"/>
      <c r="K329"/>
      <c r="L329"/>
      <c r="M329"/>
      <c r="N329"/>
    </row>
    <row r="330" spans="1:14" x14ac:dyDescent="0.25">
      <c r="A330"/>
      <c r="B330"/>
      <c r="C330"/>
      <c r="D330"/>
      <c r="E330"/>
      <c r="F330"/>
      <c r="G330"/>
      <c r="H330"/>
      <c r="I330"/>
      <c r="J330"/>
      <c r="K330"/>
      <c r="L330"/>
      <c r="M330"/>
      <c r="N330"/>
    </row>
    <row r="331" spans="1:14" x14ac:dyDescent="0.25">
      <c r="A331"/>
      <c r="B331"/>
      <c r="C331"/>
      <c r="D331"/>
      <c r="E331"/>
      <c r="F331"/>
      <c r="G331"/>
      <c r="H331"/>
      <c r="I331"/>
      <c r="J331"/>
      <c r="K331"/>
      <c r="L331"/>
      <c r="M331"/>
      <c r="N331"/>
    </row>
    <row r="332" spans="1:14" x14ac:dyDescent="0.25">
      <c r="A332"/>
      <c r="B332"/>
      <c r="C332"/>
      <c r="D332"/>
      <c r="E332"/>
      <c r="F332"/>
      <c r="G332"/>
      <c r="H332"/>
      <c r="I332"/>
      <c r="J332"/>
      <c r="K332"/>
      <c r="L332"/>
      <c r="M332"/>
      <c r="N332"/>
    </row>
    <row r="333" spans="1:14" x14ac:dyDescent="0.25">
      <c r="A333"/>
      <c r="B333"/>
      <c r="C333"/>
      <c r="D333"/>
      <c r="E333"/>
      <c r="F333"/>
      <c r="G333"/>
      <c r="H333"/>
      <c r="I333"/>
      <c r="J333"/>
      <c r="K333"/>
      <c r="L333"/>
      <c r="M333"/>
      <c r="N333"/>
    </row>
    <row r="334" spans="1:14" x14ac:dyDescent="0.25">
      <c r="A334"/>
      <c r="B334"/>
      <c r="C334"/>
      <c r="D334"/>
      <c r="E334"/>
      <c r="F334"/>
      <c r="G334"/>
      <c r="H334"/>
      <c r="I334"/>
      <c r="J334"/>
      <c r="K334"/>
      <c r="L334"/>
      <c r="M334"/>
      <c r="N334"/>
    </row>
    <row r="335" spans="1:14" x14ac:dyDescent="0.25">
      <c r="A335"/>
      <c r="B335"/>
      <c r="C335"/>
      <c r="D335"/>
      <c r="E335"/>
      <c r="F335"/>
      <c r="G335"/>
      <c r="H335"/>
      <c r="I335"/>
      <c r="J335"/>
      <c r="K335"/>
      <c r="L335"/>
      <c r="M335"/>
      <c r="N335"/>
    </row>
    <row r="336" spans="1:14" x14ac:dyDescent="0.25">
      <c r="A336"/>
      <c r="B336"/>
      <c r="C336"/>
      <c r="D336"/>
      <c r="E336"/>
      <c r="F336"/>
      <c r="G336"/>
      <c r="H336"/>
      <c r="I336"/>
      <c r="J336"/>
      <c r="K336"/>
      <c r="L336"/>
      <c r="M336"/>
      <c r="N336"/>
    </row>
    <row r="337" spans="1:14" x14ac:dyDescent="0.25">
      <c r="A337"/>
      <c r="B337"/>
      <c r="C337"/>
      <c r="D337"/>
      <c r="E337"/>
      <c r="F337"/>
      <c r="G337"/>
      <c r="H337"/>
      <c r="I337"/>
      <c r="J337"/>
      <c r="K337"/>
      <c r="L337"/>
      <c r="M337"/>
      <c r="N337"/>
    </row>
    <row r="338" spans="1:14" x14ac:dyDescent="0.25">
      <c r="A338"/>
      <c r="B338"/>
      <c r="C338"/>
      <c r="D338"/>
      <c r="E338"/>
      <c r="F338"/>
      <c r="G338"/>
      <c r="H338"/>
      <c r="I338"/>
      <c r="J338"/>
      <c r="K338"/>
      <c r="L338"/>
      <c r="M338"/>
      <c r="N338"/>
    </row>
    <row r="339" spans="1:14" x14ac:dyDescent="0.25">
      <c r="A339"/>
      <c r="B339"/>
      <c r="C339"/>
      <c r="D339"/>
      <c r="E339"/>
      <c r="F339"/>
      <c r="G339"/>
      <c r="H339"/>
      <c r="I339"/>
      <c r="J339"/>
      <c r="K339"/>
      <c r="L339"/>
      <c r="M339"/>
      <c r="N339"/>
    </row>
    <row r="340" spans="1:14" x14ac:dyDescent="0.25">
      <c r="A340"/>
      <c r="B340"/>
      <c r="C340"/>
      <c r="D340"/>
      <c r="E340"/>
      <c r="F340"/>
      <c r="G340"/>
      <c r="H340"/>
      <c r="I340"/>
      <c r="J340"/>
      <c r="K340"/>
      <c r="L340"/>
      <c r="M340"/>
      <c r="N340"/>
    </row>
    <row r="341" spans="1:14" x14ac:dyDescent="0.25">
      <c r="A341"/>
      <c r="B341"/>
      <c r="C341"/>
      <c r="D341"/>
      <c r="E341"/>
      <c r="F341"/>
      <c r="G341"/>
      <c r="H341"/>
      <c r="I341"/>
      <c r="J341"/>
      <c r="K341"/>
      <c r="L341"/>
      <c r="M341"/>
      <c r="N341"/>
    </row>
    <row r="342" spans="1:14" x14ac:dyDescent="0.25">
      <c r="A342"/>
      <c r="B342"/>
      <c r="C342"/>
      <c r="D342"/>
      <c r="E342"/>
      <c r="F342"/>
      <c r="G342"/>
      <c r="H342"/>
      <c r="I342"/>
      <c r="J342"/>
      <c r="K342"/>
      <c r="L342"/>
      <c r="M342"/>
      <c r="N342"/>
    </row>
    <row r="343" spans="1:14" x14ac:dyDescent="0.25">
      <c r="A343"/>
      <c r="B343"/>
      <c r="C343"/>
      <c r="D343"/>
      <c r="E343"/>
      <c r="F343"/>
      <c r="G343"/>
      <c r="H343"/>
      <c r="I343"/>
      <c r="J343"/>
      <c r="K343"/>
      <c r="L343"/>
      <c r="M343"/>
      <c r="N343"/>
    </row>
    <row r="344" spans="1:14" x14ac:dyDescent="0.25">
      <c r="A344"/>
      <c r="B344"/>
      <c r="C344"/>
      <c r="D344"/>
      <c r="E344"/>
      <c r="F344"/>
      <c r="G344"/>
      <c r="H344"/>
      <c r="I344"/>
      <c r="J344"/>
      <c r="K344"/>
      <c r="L344"/>
      <c r="M344"/>
      <c r="N344"/>
    </row>
    <row r="345" spans="1:14" x14ac:dyDescent="0.25">
      <c r="A345"/>
      <c r="B345"/>
      <c r="C345"/>
      <c r="D345"/>
      <c r="E345"/>
      <c r="F345"/>
      <c r="G345"/>
      <c r="H345"/>
      <c r="I345"/>
      <c r="J345"/>
      <c r="K345"/>
      <c r="L345"/>
      <c r="M345"/>
      <c r="N345"/>
    </row>
    <row r="346" spans="1:14" x14ac:dyDescent="0.25">
      <c r="A346"/>
      <c r="B346"/>
      <c r="C346"/>
      <c r="D346"/>
      <c r="E346"/>
      <c r="F346"/>
      <c r="G346"/>
      <c r="H346"/>
      <c r="I346"/>
      <c r="J346"/>
      <c r="K346"/>
      <c r="L346"/>
      <c r="M346"/>
      <c r="N346"/>
    </row>
    <row r="347" spans="1:14" x14ac:dyDescent="0.25">
      <c r="A347"/>
      <c r="B347"/>
      <c r="C347"/>
      <c r="D347"/>
      <c r="E347"/>
      <c r="F347"/>
      <c r="G347"/>
      <c r="H347"/>
      <c r="I347"/>
      <c r="J347"/>
      <c r="K347"/>
      <c r="L347"/>
      <c r="M347"/>
      <c r="N347"/>
    </row>
    <row r="348" spans="1:14" x14ac:dyDescent="0.25">
      <c r="A348"/>
      <c r="B348"/>
      <c r="C348"/>
      <c r="D348"/>
      <c r="E348"/>
      <c r="F348"/>
      <c r="G348"/>
      <c r="H348"/>
      <c r="I348"/>
      <c r="J348"/>
      <c r="K348"/>
      <c r="L348"/>
      <c r="M348"/>
      <c r="N348"/>
    </row>
    <row r="349" spans="1:14" x14ac:dyDescent="0.25">
      <c r="A349"/>
      <c r="B349"/>
      <c r="C349"/>
      <c r="D349"/>
      <c r="E349"/>
      <c r="F349"/>
      <c r="G349"/>
      <c r="H349"/>
      <c r="I349"/>
      <c r="J349"/>
      <c r="K349"/>
      <c r="L349"/>
      <c r="M349"/>
      <c r="N349"/>
    </row>
    <row r="350" spans="1:14" x14ac:dyDescent="0.25">
      <c r="A350"/>
      <c r="B350"/>
      <c r="C350"/>
      <c r="D350"/>
      <c r="E350"/>
      <c r="F350"/>
      <c r="G350"/>
      <c r="H350"/>
      <c r="I350"/>
      <c r="J350"/>
      <c r="K350"/>
      <c r="L350"/>
      <c r="M350"/>
      <c r="N350"/>
    </row>
    <row r="351" spans="1:14" x14ac:dyDescent="0.25">
      <c r="A351"/>
      <c r="B351"/>
      <c r="C351"/>
      <c r="D351"/>
      <c r="E351"/>
      <c r="F351"/>
      <c r="G351"/>
      <c r="H351"/>
      <c r="I351"/>
      <c r="J351"/>
      <c r="K351"/>
      <c r="L351"/>
      <c r="M351"/>
      <c r="N351"/>
    </row>
    <row r="352" spans="1:14" x14ac:dyDescent="0.25">
      <c r="A352"/>
      <c r="B352"/>
      <c r="C352"/>
      <c r="D352"/>
      <c r="E352"/>
      <c r="F352"/>
      <c r="G352"/>
      <c r="H352"/>
      <c r="I352"/>
      <c r="J352"/>
      <c r="K352"/>
      <c r="L352"/>
      <c r="M352"/>
      <c r="N352"/>
    </row>
    <row r="353" spans="1:14" x14ac:dyDescent="0.25">
      <c r="A353"/>
      <c r="B353"/>
      <c r="C353"/>
      <c r="D353"/>
      <c r="E353"/>
      <c r="F353"/>
      <c r="G353"/>
      <c r="H353"/>
      <c r="I353"/>
      <c r="J353"/>
      <c r="K353"/>
      <c r="L353"/>
      <c r="M353"/>
      <c r="N353"/>
    </row>
    <row r="354" spans="1:14" x14ac:dyDescent="0.25">
      <c r="A354"/>
      <c r="B354"/>
      <c r="C354"/>
      <c r="D354"/>
      <c r="E354"/>
      <c r="F354"/>
      <c r="G354"/>
      <c r="H354"/>
      <c r="I354"/>
      <c r="J354"/>
      <c r="K354"/>
      <c r="L354"/>
      <c r="M354"/>
      <c r="N354"/>
    </row>
    <row r="355" spans="1:14" x14ac:dyDescent="0.25">
      <c r="A355"/>
      <c r="B355"/>
      <c r="C355"/>
      <c r="D355"/>
      <c r="E355"/>
      <c r="F355"/>
      <c r="G355"/>
      <c r="H355"/>
      <c r="I355"/>
      <c r="J355"/>
      <c r="K355"/>
      <c r="L355"/>
      <c r="M355"/>
      <c r="N355"/>
    </row>
    <row r="356" spans="1:14" x14ac:dyDescent="0.25">
      <c r="A356"/>
      <c r="B356"/>
      <c r="C356"/>
      <c r="D356"/>
      <c r="E356"/>
      <c r="F356"/>
      <c r="G356"/>
      <c r="H356"/>
      <c r="I356"/>
      <c r="J356"/>
      <c r="K356"/>
      <c r="L356"/>
      <c r="M356"/>
      <c r="N356"/>
    </row>
    <row r="357" spans="1:14" x14ac:dyDescent="0.25">
      <c r="A357"/>
      <c r="B357"/>
      <c r="C357"/>
      <c r="D357"/>
      <c r="E357"/>
      <c r="F357"/>
      <c r="G357"/>
      <c r="H357"/>
      <c r="I357"/>
      <c r="J357"/>
      <c r="K357"/>
      <c r="L357"/>
      <c r="M357"/>
      <c r="N357"/>
    </row>
    <row r="358" spans="1:14" x14ac:dyDescent="0.25">
      <c r="A358"/>
      <c r="B358"/>
      <c r="C358"/>
      <c r="D358"/>
      <c r="E358"/>
      <c r="F358"/>
      <c r="G358"/>
      <c r="H358"/>
      <c r="I358"/>
      <c r="J358"/>
      <c r="K358"/>
      <c r="L358"/>
      <c r="M358"/>
      <c r="N358"/>
    </row>
    <row r="359" spans="1:14" x14ac:dyDescent="0.25">
      <c r="A359"/>
      <c r="B359"/>
      <c r="C359"/>
      <c r="D359"/>
      <c r="E359"/>
      <c r="F359"/>
      <c r="G359"/>
      <c r="H359"/>
      <c r="I359"/>
      <c r="J359"/>
      <c r="K359"/>
      <c r="L359"/>
      <c r="M359"/>
      <c r="N359"/>
    </row>
    <row r="360" spans="1:14" x14ac:dyDescent="0.25">
      <c r="A360"/>
      <c r="B360"/>
      <c r="C360"/>
      <c r="D360"/>
      <c r="E360"/>
      <c r="F360"/>
      <c r="G360"/>
      <c r="H360"/>
      <c r="I360"/>
      <c r="J360"/>
      <c r="K360"/>
      <c r="L360"/>
      <c r="M360"/>
      <c r="N360"/>
    </row>
    <row r="361" spans="1:14" x14ac:dyDescent="0.25">
      <c r="A361"/>
      <c r="B361"/>
      <c r="C361"/>
      <c r="D361"/>
      <c r="E361"/>
      <c r="F361"/>
      <c r="G361"/>
      <c r="H361"/>
      <c r="I361"/>
      <c r="J361"/>
      <c r="K361"/>
      <c r="L361"/>
      <c r="M361"/>
      <c r="N361"/>
    </row>
    <row r="362" spans="1:14" x14ac:dyDescent="0.25">
      <c r="A362"/>
      <c r="B362"/>
      <c r="C362"/>
      <c r="D362"/>
      <c r="E362"/>
      <c r="F362"/>
      <c r="G362"/>
      <c r="H362"/>
      <c r="I362"/>
      <c r="J362"/>
      <c r="K362"/>
      <c r="L362"/>
      <c r="M362"/>
      <c r="N362"/>
    </row>
    <row r="363" spans="1:14" x14ac:dyDescent="0.25">
      <c r="A363"/>
      <c r="B363"/>
      <c r="C363"/>
      <c r="D363"/>
      <c r="E363"/>
      <c r="F363"/>
      <c r="G363"/>
      <c r="H363"/>
      <c r="I363"/>
      <c r="J363"/>
      <c r="K363"/>
      <c r="L363"/>
      <c r="M363"/>
      <c r="N363"/>
    </row>
    <row r="364" spans="1:14" x14ac:dyDescent="0.25">
      <c r="A364"/>
      <c r="B364"/>
      <c r="C364"/>
      <c r="D364"/>
      <c r="E364"/>
      <c r="F364"/>
      <c r="G364"/>
      <c r="H364"/>
      <c r="I364"/>
      <c r="J364"/>
      <c r="K364"/>
      <c r="L364"/>
      <c r="M364"/>
      <c r="N364"/>
    </row>
    <row r="365" spans="1:14" x14ac:dyDescent="0.25">
      <c r="A365"/>
      <c r="B365"/>
      <c r="C365"/>
      <c r="D365"/>
      <c r="E365"/>
      <c r="F365"/>
      <c r="G365"/>
      <c r="H365"/>
      <c r="I365"/>
      <c r="J365"/>
      <c r="K365"/>
      <c r="L365"/>
      <c r="M365"/>
      <c r="N365"/>
    </row>
    <row r="366" spans="1:14" x14ac:dyDescent="0.25">
      <c r="A366"/>
      <c r="B366"/>
      <c r="C366"/>
      <c r="D366"/>
      <c r="E366"/>
      <c r="F366"/>
      <c r="G366"/>
      <c r="H366"/>
      <c r="I366"/>
      <c r="J366"/>
      <c r="K366"/>
      <c r="L366"/>
      <c r="M366"/>
      <c r="N366"/>
    </row>
    <row r="367" spans="1:14" x14ac:dyDescent="0.25">
      <c r="A367"/>
      <c r="B367"/>
      <c r="C367"/>
      <c r="D367"/>
      <c r="E367"/>
      <c r="F367"/>
      <c r="G367"/>
      <c r="H367"/>
      <c r="I367"/>
      <c r="J367"/>
      <c r="K367"/>
      <c r="L367"/>
      <c r="M367"/>
      <c r="N367"/>
    </row>
    <row r="368" spans="1:14" x14ac:dyDescent="0.25">
      <c r="A368"/>
      <c r="B368"/>
      <c r="C368"/>
      <c r="D368"/>
      <c r="E368"/>
      <c r="F368"/>
      <c r="G368"/>
      <c r="H368"/>
      <c r="I368"/>
      <c r="J368"/>
      <c r="K368"/>
      <c r="L368"/>
      <c r="M368"/>
      <c r="N368"/>
    </row>
    <row r="369" spans="1:14" x14ac:dyDescent="0.25">
      <c r="A369"/>
      <c r="B369"/>
      <c r="C369"/>
      <c r="D369"/>
      <c r="E369"/>
      <c r="F369"/>
      <c r="G369"/>
      <c r="H369"/>
      <c r="I369"/>
      <c r="J369"/>
      <c r="K369"/>
      <c r="L369"/>
      <c r="M369"/>
      <c r="N369"/>
    </row>
    <row r="370" spans="1:14" x14ac:dyDescent="0.25">
      <c r="A370"/>
      <c r="B370"/>
      <c r="C370"/>
      <c r="D370"/>
      <c r="E370"/>
      <c r="F370"/>
      <c r="G370"/>
      <c r="H370"/>
      <c r="I370"/>
      <c r="J370"/>
      <c r="K370"/>
      <c r="L370"/>
      <c r="M370"/>
      <c r="N370"/>
    </row>
    <row r="371" spans="1:14" x14ac:dyDescent="0.25">
      <c r="A371"/>
      <c r="B371"/>
      <c r="C371"/>
      <c r="D371"/>
      <c r="E371"/>
      <c r="F371"/>
      <c r="G371"/>
      <c r="H371"/>
      <c r="I371"/>
      <c r="J371"/>
      <c r="K371"/>
      <c r="L371"/>
      <c r="M371"/>
      <c r="N371"/>
    </row>
    <row r="372" spans="1:14" x14ac:dyDescent="0.25">
      <c r="A372"/>
      <c r="B372"/>
      <c r="C372"/>
      <c r="D372"/>
      <c r="E372"/>
      <c r="F372"/>
      <c r="G372"/>
      <c r="H372"/>
      <c r="I372"/>
      <c r="J372"/>
      <c r="K372"/>
      <c r="L372"/>
      <c r="M372"/>
      <c r="N372"/>
    </row>
    <row r="373" spans="1:14" x14ac:dyDescent="0.25">
      <c r="A373"/>
      <c r="B373"/>
      <c r="C373"/>
      <c r="D373"/>
      <c r="E373"/>
      <c r="F373"/>
      <c r="G373"/>
      <c r="H373"/>
      <c r="I373"/>
      <c r="J373"/>
      <c r="K373"/>
      <c r="L373"/>
      <c r="M373"/>
      <c r="N373"/>
    </row>
    <row r="374" spans="1:14" x14ac:dyDescent="0.25">
      <c r="A374"/>
      <c r="B374"/>
      <c r="C374"/>
      <c r="D374"/>
      <c r="E374"/>
      <c r="F374"/>
      <c r="G374"/>
      <c r="H374"/>
      <c r="I374"/>
      <c r="J374"/>
      <c r="K374"/>
      <c r="L374"/>
      <c r="M374"/>
      <c r="N374"/>
    </row>
    <row r="375" spans="1:14" x14ac:dyDescent="0.25">
      <c r="A375"/>
      <c r="B375"/>
      <c r="C375"/>
      <c r="D375"/>
      <c r="E375"/>
      <c r="F375"/>
      <c r="G375"/>
      <c r="H375"/>
      <c r="I375"/>
      <c r="J375"/>
      <c r="K375"/>
      <c r="L375"/>
      <c r="M375"/>
      <c r="N375"/>
    </row>
    <row r="376" spans="1:14" x14ac:dyDescent="0.25">
      <c r="A376"/>
      <c r="B376"/>
      <c r="C376"/>
      <c r="D376"/>
      <c r="E376"/>
      <c r="F376"/>
      <c r="G376"/>
      <c r="H376"/>
      <c r="I376"/>
      <c r="J376"/>
      <c r="K376"/>
      <c r="L376"/>
      <c r="M376"/>
      <c r="N376"/>
    </row>
    <row r="377" spans="1:14" x14ac:dyDescent="0.25">
      <c r="A377"/>
      <c r="B377"/>
      <c r="C377"/>
      <c r="D377"/>
      <c r="E377"/>
      <c r="F377"/>
      <c r="G377"/>
      <c r="H377"/>
      <c r="I377"/>
      <c r="J377"/>
      <c r="K377"/>
      <c r="L377"/>
      <c r="M377"/>
      <c r="N377"/>
    </row>
    <row r="378" spans="1:14" x14ac:dyDescent="0.25">
      <c r="A378"/>
      <c r="B378"/>
      <c r="C378"/>
      <c r="D378"/>
      <c r="E378"/>
      <c r="F378"/>
      <c r="G378"/>
      <c r="H378"/>
      <c r="I378"/>
      <c r="J378"/>
      <c r="K378"/>
      <c r="L378"/>
      <c r="M378"/>
      <c r="N378"/>
    </row>
    <row r="379" spans="1:14" x14ac:dyDescent="0.25">
      <c r="A379"/>
      <c r="B379"/>
      <c r="C379"/>
      <c r="D379"/>
      <c r="E379"/>
      <c r="F379"/>
      <c r="G379"/>
      <c r="H379"/>
      <c r="I379"/>
      <c r="J379"/>
      <c r="K379"/>
      <c r="L379"/>
      <c r="M379"/>
      <c r="N379"/>
    </row>
    <row r="380" spans="1:14" x14ac:dyDescent="0.25">
      <c r="A380"/>
      <c r="B380"/>
      <c r="C380"/>
      <c r="D380"/>
      <c r="E380"/>
      <c r="F380"/>
      <c r="G380"/>
      <c r="H380"/>
      <c r="I380"/>
      <c r="J380"/>
      <c r="K380"/>
      <c r="L380"/>
      <c r="M380"/>
      <c r="N380"/>
    </row>
    <row r="381" spans="1:14" x14ac:dyDescent="0.25">
      <c r="A381"/>
      <c r="B381"/>
      <c r="C381"/>
      <c r="D381"/>
      <c r="E381"/>
      <c r="F381"/>
      <c r="G381"/>
      <c r="H381"/>
      <c r="I381"/>
      <c r="J381"/>
      <c r="K381"/>
      <c r="L381"/>
      <c r="M381"/>
      <c r="N381"/>
    </row>
    <row r="382" spans="1:14" x14ac:dyDescent="0.25">
      <c r="A382"/>
      <c r="B382"/>
      <c r="C382"/>
      <c r="D382"/>
      <c r="E382"/>
      <c r="F382"/>
      <c r="G382"/>
      <c r="H382"/>
      <c r="I382"/>
      <c r="J382"/>
      <c r="K382"/>
      <c r="L382"/>
      <c r="M382"/>
      <c r="N382"/>
    </row>
    <row r="383" spans="1:14" x14ac:dyDescent="0.25">
      <c r="A383"/>
      <c r="B383"/>
      <c r="C383"/>
      <c r="D383"/>
      <c r="E383"/>
      <c r="F383"/>
      <c r="G383"/>
      <c r="H383"/>
      <c r="I383"/>
      <c r="J383"/>
      <c r="K383"/>
      <c r="L383"/>
      <c r="M383"/>
      <c r="N383"/>
    </row>
    <row r="384" spans="1:14" x14ac:dyDescent="0.25">
      <c r="A384"/>
      <c r="B384"/>
      <c r="C384"/>
      <c r="D384"/>
      <c r="E384"/>
      <c r="F384"/>
      <c r="G384"/>
      <c r="H384"/>
      <c r="I384"/>
      <c r="J384"/>
      <c r="K384"/>
      <c r="L384"/>
      <c r="M384"/>
      <c r="N384"/>
    </row>
    <row r="385" spans="1:14" x14ac:dyDescent="0.25">
      <c r="A385"/>
      <c r="B385"/>
      <c r="C385"/>
      <c r="D385"/>
      <c r="E385"/>
      <c r="F385"/>
      <c r="G385"/>
      <c r="H385"/>
      <c r="I385"/>
      <c r="J385"/>
      <c r="K385"/>
      <c r="L385"/>
      <c r="M385"/>
      <c r="N385"/>
    </row>
    <row r="386" spans="1:14" x14ac:dyDescent="0.25">
      <c r="A386"/>
      <c r="B386"/>
      <c r="C386"/>
      <c r="D386"/>
      <c r="E386"/>
      <c r="F386"/>
      <c r="G386"/>
      <c r="H386"/>
      <c r="I386"/>
      <c r="J386"/>
      <c r="K386"/>
      <c r="L386"/>
      <c r="M386"/>
      <c r="N386"/>
    </row>
    <row r="387" spans="1:14" x14ac:dyDescent="0.25">
      <c r="A387"/>
      <c r="B387"/>
      <c r="C387"/>
      <c r="D387"/>
      <c r="E387"/>
      <c r="F387"/>
      <c r="G387"/>
      <c r="H387"/>
      <c r="I387"/>
      <c r="J387"/>
      <c r="K387"/>
      <c r="L387"/>
      <c r="M387"/>
      <c r="N387"/>
    </row>
    <row r="388" spans="1:14" x14ac:dyDescent="0.25">
      <c r="A388"/>
      <c r="B388"/>
      <c r="C388"/>
      <c r="D388"/>
      <c r="E388"/>
      <c r="F388"/>
      <c r="G388"/>
      <c r="H388"/>
      <c r="I388"/>
      <c r="J388"/>
      <c r="K388"/>
      <c r="L388"/>
      <c r="M388"/>
      <c r="N388"/>
    </row>
    <row r="389" spans="1:14" x14ac:dyDescent="0.25">
      <c r="A389"/>
      <c r="B389"/>
      <c r="C389"/>
      <c r="D389"/>
      <c r="E389"/>
      <c r="F389"/>
      <c r="G389"/>
      <c r="H389"/>
      <c r="I389"/>
      <c r="J389"/>
      <c r="K389"/>
      <c r="L389"/>
      <c r="M389"/>
      <c r="N389"/>
    </row>
    <row r="390" spans="1:14" x14ac:dyDescent="0.25">
      <c r="A390"/>
      <c r="B390"/>
      <c r="C390"/>
      <c r="D390"/>
      <c r="E390"/>
      <c r="F390"/>
      <c r="G390"/>
      <c r="H390"/>
      <c r="I390"/>
      <c r="J390"/>
      <c r="K390"/>
      <c r="L390"/>
      <c r="M390"/>
      <c r="N390"/>
    </row>
    <row r="391" spans="1:14" x14ac:dyDescent="0.25">
      <c r="A391"/>
      <c r="B391"/>
      <c r="C391"/>
      <c r="D391"/>
      <c r="E391"/>
      <c r="F391"/>
      <c r="G391"/>
      <c r="H391"/>
      <c r="I391"/>
      <c r="J391"/>
      <c r="K391"/>
      <c r="L391"/>
      <c r="M391"/>
      <c r="N391"/>
    </row>
    <row r="392" spans="1:14" x14ac:dyDescent="0.25">
      <c r="A392"/>
      <c r="B392"/>
      <c r="C392"/>
      <c r="D392"/>
      <c r="E392"/>
      <c r="F392"/>
      <c r="G392"/>
      <c r="H392"/>
      <c r="I392"/>
      <c r="J392"/>
      <c r="K392"/>
      <c r="L392"/>
      <c r="M392"/>
      <c r="N392"/>
    </row>
    <row r="393" spans="1:14" x14ac:dyDescent="0.25">
      <c r="A393"/>
      <c r="B393"/>
      <c r="C393"/>
      <c r="D393"/>
      <c r="E393"/>
      <c r="F393"/>
      <c r="G393"/>
      <c r="H393"/>
      <c r="I393"/>
      <c r="J393"/>
      <c r="K393"/>
      <c r="L393"/>
      <c r="M393"/>
      <c r="N393"/>
    </row>
    <row r="394" spans="1:14" x14ac:dyDescent="0.25">
      <c r="A394"/>
      <c r="B394"/>
      <c r="C394"/>
      <c r="D394"/>
      <c r="E394"/>
      <c r="F394"/>
      <c r="G394"/>
      <c r="H394"/>
      <c r="I394"/>
      <c r="J394"/>
      <c r="K394"/>
      <c r="L394"/>
      <c r="M394"/>
      <c r="N394"/>
    </row>
    <row r="395" spans="1:14" x14ac:dyDescent="0.25">
      <c r="A395"/>
      <c r="B395"/>
      <c r="C395"/>
      <c r="D395"/>
      <c r="E395"/>
      <c r="F395"/>
      <c r="G395"/>
      <c r="H395"/>
      <c r="I395"/>
      <c r="J395"/>
      <c r="K395"/>
      <c r="L395"/>
      <c r="M395"/>
      <c r="N395"/>
    </row>
    <row r="396" spans="1:14" x14ac:dyDescent="0.25">
      <c r="A396"/>
      <c r="B396"/>
      <c r="C396"/>
      <c r="D396"/>
      <c r="E396"/>
      <c r="F396"/>
      <c r="G396"/>
      <c r="H396"/>
      <c r="I396"/>
      <c r="J396"/>
      <c r="K396"/>
      <c r="L396"/>
      <c r="M396"/>
      <c r="N396"/>
    </row>
    <row r="397" spans="1:14" x14ac:dyDescent="0.25">
      <c r="A397"/>
      <c r="B397"/>
      <c r="C397"/>
      <c r="D397"/>
      <c r="E397"/>
      <c r="F397"/>
      <c r="G397"/>
      <c r="H397"/>
      <c r="I397"/>
      <c r="J397"/>
      <c r="K397"/>
      <c r="L397"/>
      <c r="M397"/>
      <c r="N397"/>
    </row>
    <row r="398" spans="1:14" x14ac:dyDescent="0.25">
      <c r="A398"/>
      <c r="B398"/>
      <c r="C398"/>
      <c r="D398"/>
      <c r="E398"/>
      <c r="F398"/>
      <c r="G398"/>
      <c r="H398"/>
      <c r="I398"/>
      <c r="J398"/>
      <c r="K398"/>
      <c r="L398"/>
      <c r="M398"/>
      <c r="N398"/>
    </row>
    <row r="399" spans="1:14" x14ac:dyDescent="0.25">
      <c r="A399"/>
      <c r="B399"/>
      <c r="C399"/>
      <c r="D399"/>
      <c r="E399"/>
      <c r="F399"/>
      <c r="G399"/>
      <c r="H399"/>
      <c r="I399"/>
      <c r="J399"/>
      <c r="K399"/>
      <c r="L399"/>
      <c r="M399"/>
      <c r="N399"/>
    </row>
    <row r="400" spans="1:14" x14ac:dyDescent="0.25">
      <c r="A400"/>
      <c r="B400"/>
      <c r="C400"/>
      <c r="D400"/>
      <c r="E400"/>
      <c r="F400"/>
      <c r="G400"/>
      <c r="H400"/>
      <c r="I400"/>
      <c r="J400"/>
      <c r="K400"/>
      <c r="L400"/>
      <c r="M400"/>
      <c r="N400"/>
    </row>
    <row r="401" spans="1:14" x14ac:dyDescent="0.25">
      <c r="A401"/>
      <c r="B401"/>
      <c r="C401"/>
      <c r="D401"/>
      <c r="E401"/>
      <c r="F401"/>
      <c r="G401"/>
      <c r="H401"/>
      <c r="I401"/>
      <c r="J401"/>
      <c r="K401"/>
      <c r="L401"/>
      <c r="M401"/>
      <c r="N401"/>
    </row>
    <row r="402" spans="1:14" x14ac:dyDescent="0.25">
      <c r="A402"/>
      <c r="B402"/>
      <c r="C402"/>
      <c r="D402"/>
      <c r="E402"/>
      <c r="F402"/>
      <c r="G402"/>
      <c r="H402"/>
      <c r="I402"/>
      <c r="J402"/>
      <c r="K402"/>
      <c r="L402"/>
      <c r="M402"/>
      <c r="N402"/>
    </row>
    <row r="403" spans="1:14" x14ac:dyDescent="0.25">
      <c r="A403"/>
      <c r="B403"/>
      <c r="C403"/>
      <c r="D403"/>
      <c r="E403"/>
      <c r="F403"/>
      <c r="G403"/>
      <c r="H403"/>
      <c r="I403"/>
      <c r="J403"/>
      <c r="K403"/>
      <c r="L403"/>
      <c r="M403"/>
      <c r="N403"/>
    </row>
    <row r="404" spans="1:14" x14ac:dyDescent="0.25">
      <c r="A404"/>
      <c r="B404"/>
      <c r="C404"/>
      <c r="D404"/>
      <c r="E404"/>
      <c r="F404"/>
      <c r="G404"/>
      <c r="H404"/>
      <c r="I404"/>
      <c r="J404"/>
      <c r="K404"/>
      <c r="L404"/>
      <c r="M404"/>
      <c r="N404"/>
    </row>
    <row r="405" spans="1:14" x14ac:dyDescent="0.25">
      <c r="A405"/>
      <c r="B405"/>
      <c r="C405"/>
      <c r="D405"/>
      <c r="E405"/>
      <c r="F405"/>
      <c r="G405"/>
      <c r="H405"/>
      <c r="I405"/>
      <c r="J405"/>
      <c r="K405"/>
      <c r="L405"/>
      <c r="M405"/>
      <c r="N405"/>
    </row>
    <row r="406" spans="1:14" x14ac:dyDescent="0.25">
      <c r="A406"/>
      <c r="B406"/>
      <c r="C406"/>
      <c r="D406"/>
      <c r="E406"/>
      <c r="F406"/>
      <c r="G406"/>
      <c r="H406"/>
      <c r="I406"/>
      <c r="J406"/>
      <c r="K406"/>
      <c r="L406"/>
      <c r="M406"/>
      <c r="N406"/>
    </row>
    <row r="407" spans="1:14" x14ac:dyDescent="0.25">
      <c r="A407"/>
      <c r="B407"/>
      <c r="C407"/>
      <c r="D407"/>
      <c r="E407"/>
      <c r="F407"/>
      <c r="G407"/>
      <c r="H407"/>
      <c r="I407"/>
      <c r="J407"/>
      <c r="K407"/>
      <c r="L407"/>
      <c r="M407"/>
      <c r="N407"/>
    </row>
    <row r="408" spans="1:14" x14ac:dyDescent="0.25">
      <c r="A408"/>
      <c r="B408"/>
      <c r="C408"/>
      <c r="D408"/>
      <c r="E408"/>
      <c r="F408"/>
      <c r="G408"/>
      <c r="H408"/>
      <c r="I408"/>
      <c r="J408"/>
      <c r="K408"/>
      <c r="L408"/>
      <c r="M408"/>
      <c r="N408"/>
    </row>
    <row r="409" spans="1:14" x14ac:dyDescent="0.25">
      <c r="A409"/>
      <c r="B409"/>
      <c r="C409"/>
      <c r="D409"/>
      <c r="E409"/>
      <c r="F409"/>
      <c r="G409"/>
      <c r="H409"/>
      <c r="I409"/>
      <c r="J409"/>
      <c r="K409"/>
      <c r="L409"/>
      <c r="M409"/>
      <c r="N409"/>
    </row>
    <row r="410" spans="1:14" x14ac:dyDescent="0.25">
      <c r="A410"/>
      <c r="B410"/>
      <c r="C410"/>
      <c r="D410"/>
      <c r="E410"/>
      <c r="F410"/>
      <c r="G410"/>
      <c r="H410"/>
      <c r="I410"/>
      <c r="J410"/>
      <c r="K410"/>
      <c r="L410"/>
      <c r="M410"/>
      <c r="N410"/>
    </row>
    <row r="411" spans="1:14" x14ac:dyDescent="0.25">
      <c r="A411"/>
      <c r="B411"/>
      <c r="C411"/>
      <c r="D411"/>
      <c r="E411"/>
      <c r="F411"/>
      <c r="G411"/>
      <c r="H411"/>
      <c r="I411"/>
      <c r="J411"/>
      <c r="K411"/>
      <c r="L411"/>
      <c r="M411"/>
      <c r="N411"/>
    </row>
    <row r="412" spans="1:14" x14ac:dyDescent="0.25">
      <c r="A412"/>
      <c r="B412"/>
      <c r="C412"/>
      <c r="D412"/>
      <c r="E412"/>
      <c r="F412"/>
      <c r="G412"/>
      <c r="H412"/>
      <c r="I412"/>
      <c r="J412"/>
      <c r="K412"/>
      <c r="L412"/>
      <c r="M412"/>
      <c r="N412"/>
    </row>
    <row r="413" spans="1:14" x14ac:dyDescent="0.25">
      <c r="A413"/>
      <c r="B413"/>
      <c r="C413"/>
      <c r="D413"/>
      <c r="E413"/>
      <c r="F413"/>
      <c r="G413"/>
      <c r="H413"/>
      <c r="I413"/>
      <c r="J413"/>
      <c r="K413"/>
      <c r="L413"/>
      <c r="M413"/>
      <c r="N413"/>
    </row>
    <row r="414" spans="1:14" x14ac:dyDescent="0.25">
      <c r="A414"/>
      <c r="B414"/>
      <c r="C414"/>
      <c r="D414"/>
      <c r="E414"/>
      <c r="F414"/>
      <c r="G414"/>
      <c r="H414"/>
      <c r="I414"/>
      <c r="J414"/>
      <c r="K414"/>
      <c r="L414"/>
      <c r="M414"/>
      <c r="N414"/>
    </row>
    <row r="415" spans="1:14" x14ac:dyDescent="0.25">
      <c r="A415"/>
      <c r="B415"/>
      <c r="C415"/>
      <c r="D415"/>
      <c r="E415"/>
      <c r="F415"/>
      <c r="G415"/>
      <c r="H415"/>
      <c r="I415"/>
      <c r="J415"/>
      <c r="K415"/>
      <c r="L415"/>
      <c r="M415"/>
      <c r="N415"/>
    </row>
    <row r="416" spans="1:14" x14ac:dyDescent="0.25">
      <c r="A416"/>
      <c r="B416"/>
      <c r="C416"/>
      <c r="D416"/>
      <c r="E416"/>
      <c r="F416"/>
      <c r="G416"/>
      <c r="H416"/>
      <c r="I416"/>
      <c r="J416"/>
      <c r="K416"/>
      <c r="L416"/>
      <c r="M416"/>
      <c r="N416"/>
    </row>
    <row r="417" spans="1:14" x14ac:dyDescent="0.25">
      <c r="A417"/>
      <c r="B417"/>
      <c r="C417"/>
      <c r="D417"/>
      <c r="E417"/>
      <c r="F417"/>
      <c r="G417"/>
      <c r="H417"/>
      <c r="I417"/>
      <c r="J417"/>
      <c r="K417"/>
      <c r="L417"/>
      <c r="M417"/>
      <c r="N417"/>
    </row>
    <row r="418" spans="1:14" x14ac:dyDescent="0.25">
      <c r="A418"/>
      <c r="B418"/>
      <c r="C418"/>
      <c r="D418"/>
      <c r="E418"/>
      <c r="F418"/>
      <c r="G418"/>
      <c r="H418"/>
      <c r="I418"/>
      <c r="J418"/>
      <c r="K418"/>
      <c r="L418"/>
      <c r="M418"/>
      <c r="N418"/>
    </row>
    <row r="419" spans="1:14" x14ac:dyDescent="0.25">
      <c r="A419"/>
      <c r="B419"/>
      <c r="C419"/>
      <c r="D419"/>
      <c r="E419"/>
      <c r="F419"/>
      <c r="G419"/>
      <c r="H419"/>
      <c r="I419"/>
      <c r="J419"/>
      <c r="K419"/>
      <c r="L419"/>
      <c r="M419"/>
      <c r="N419"/>
    </row>
    <row r="420" spans="1:14" x14ac:dyDescent="0.25">
      <c r="A420"/>
      <c r="B420"/>
      <c r="C420"/>
      <c r="D420"/>
      <c r="E420"/>
      <c r="F420"/>
      <c r="G420"/>
      <c r="H420"/>
      <c r="I420"/>
      <c r="J420"/>
      <c r="K420"/>
      <c r="L420"/>
      <c r="M420"/>
      <c r="N420"/>
    </row>
    <row r="421" spans="1:14" x14ac:dyDescent="0.25">
      <c r="A421"/>
      <c r="B421"/>
      <c r="C421"/>
      <c r="D421"/>
      <c r="E421"/>
      <c r="F421"/>
      <c r="G421"/>
      <c r="H421"/>
      <c r="I421"/>
      <c r="J421"/>
      <c r="K421"/>
      <c r="L421"/>
      <c r="M421"/>
      <c r="N421"/>
    </row>
    <row r="422" spans="1:14" x14ac:dyDescent="0.25">
      <c r="A422"/>
      <c r="B422"/>
      <c r="C422"/>
      <c r="D422"/>
      <c r="E422"/>
      <c r="F422"/>
      <c r="G422"/>
      <c r="H422"/>
      <c r="I422"/>
      <c r="J422"/>
      <c r="K422"/>
      <c r="L422"/>
      <c r="M422"/>
      <c r="N422"/>
    </row>
    <row r="423" spans="1:14" x14ac:dyDescent="0.25">
      <c r="A423"/>
      <c r="B423"/>
      <c r="C423"/>
      <c r="D423"/>
      <c r="E423"/>
      <c r="F423"/>
      <c r="G423"/>
      <c r="H423"/>
      <c r="I423"/>
      <c r="J423"/>
      <c r="K423"/>
      <c r="L423"/>
      <c r="M423"/>
      <c r="N423"/>
    </row>
    <row r="424" spans="1:14" x14ac:dyDescent="0.25">
      <c r="A424"/>
      <c r="B424"/>
      <c r="C424"/>
      <c r="D424"/>
      <c r="E424"/>
      <c r="F424"/>
      <c r="G424"/>
      <c r="H424"/>
      <c r="I424"/>
      <c r="J424"/>
      <c r="K424"/>
      <c r="L424"/>
      <c r="M424"/>
      <c r="N424"/>
    </row>
    <row r="425" spans="1:14" x14ac:dyDescent="0.25">
      <c r="A425"/>
      <c r="B425"/>
      <c r="C425"/>
      <c r="D425"/>
      <c r="E425"/>
      <c r="F425"/>
      <c r="G425"/>
      <c r="H425"/>
      <c r="I425"/>
      <c r="J425"/>
      <c r="K425"/>
      <c r="L425"/>
      <c r="M425"/>
      <c r="N425"/>
    </row>
    <row r="426" spans="1:14" x14ac:dyDescent="0.25">
      <c r="A426"/>
      <c r="B426"/>
      <c r="C426"/>
      <c r="D426"/>
      <c r="E426"/>
      <c r="F426"/>
      <c r="G426"/>
      <c r="H426"/>
      <c r="I426"/>
      <c r="J426"/>
      <c r="K426"/>
      <c r="L426"/>
      <c r="M426"/>
      <c r="N426"/>
    </row>
    <row r="427" spans="1:14" x14ac:dyDescent="0.25">
      <c r="A427"/>
      <c r="B427"/>
      <c r="C427"/>
      <c r="D427"/>
      <c r="E427"/>
      <c r="F427"/>
      <c r="G427"/>
      <c r="H427"/>
      <c r="I427"/>
      <c r="J427"/>
      <c r="K427"/>
      <c r="L427"/>
      <c r="M427"/>
      <c r="N427"/>
    </row>
    <row r="428" spans="1:14" x14ac:dyDescent="0.25">
      <c r="A428"/>
      <c r="B428"/>
      <c r="C428"/>
      <c r="D428"/>
      <c r="E428"/>
      <c r="F428"/>
      <c r="G428"/>
      <c r="H428"/>
      <c r="I428"/>
      <c r="J428"/>
      <c r="K428"/>
      <c r="L428"/>
      <c r="M428"/>
      <c r="N428"/>
    </row>
    <row r="429" spans="1:14" x14ac:dyDescent="0.25">
      <c r="A429"/>
      <c r="B429"/>
      <c r="C429"/>
      <c r="D429"/>
      <c r="E429"/>
      <c r="F429"/>
      <c r="G429"/>
      <c r="H429"/>
      <c r="I429"/>
      <c r="J429"/>
      <c r="K429"/>
      <c r="L429"/>
      <c r="M429"/>
      <c r="N429"/>
    </row>
    <row r="430" spans="1:14" x14ac:dyDescent="0.25">
      <c r="A430"/>
      <c r="B430"/>
      <c r="C430"/>
      <c r="D430"/>
      <c r="E430"/>
      <c r="F430"/>
      <c r="G430"/>
      <c r="H430"/>
      <c r="I430"/>
      <c r="J430"/>
      <c r="K430"/>
      <c r="L430"/>
      <c r="M430"/>
      <c r="N430"/>
    </row>
    <row r="431" spans="1:14" x14ac:dyDescent="0.25">
      <c r="A431"/>
      <c r="B431"/>
      <c r="C431"/>
      <c r="D431"/>
      <c r="E431"/>
      <c r="F431"/>
      <c r="G431"/>
      <c r="H431"/>
      <c r="I431"/>
      <c r="J431"/>
      <c r="K431"/>
      <c r="L431"/>
      <c r="M431"/>
      <c r="N431"/>
    </row>
    <row r="432" spans="1:14" x14ac:dyDescent="0.25">
      <c r="A432"/>
      <c r="B432"/>
      <c r="C432"/>
      <c r="D432"/>
      <c r="E432"/>
      <c r="F432"/>
      <c r="G432"/>
      <c r="H432"/>
      <c r="I432"/>
      <c r="J432"/>
      <c r="K432"/>
      <c r="L432"/>
      <c r="M432"/>
      <c r="N432"/>
    </row>
    <row r="433" spans="1:14" x14ac:dyDescent="0.25">
      <c r="A433"/>
      <c r="B433"/>
      <c r="C433"/>
      <c r="D433"/>
      <c r="E433"/>
      <c r="F433"/>
      <c r="G433"/>
      <c r="H433"/>
      <c r="I433"/>
      <c r="J433"/>
      <c r="K433"/>
      <c r="L433"/>
      <c r="M433"/>
      <c r="N433"/>
    </row>
    <row r="434" spans="1:14" x14ac:dyDescent="0.25">
      <c r="A434"/>
      <c r="B434"/>
      <c r="C434"/>
      <c r="D434"/>
      <c r="E434"/>
      <c r="F434"/>
      <c r="G434"/>
      <c r="H434"/>
      <c r="I434"/>
      <c r="J434"/>
      <c r="K434"/>
      <c r="L434"/>
      <c r="M434"/>
      <c r="N434"/>
    </row>
    <row r="435" spans="1:14" x14ac:dyDescent="0.25">
      <c r="A435"/>
      <c r="B435"/>
      <c r="C435"/>
      <c r="D435"/>
      <c r="E435"/>
      <c r="F435"/>
      <c r="G435"/>
      <c r="H435"/>
      <c r="I435"/>
      <c r="J435"/>
      <c r="K435"/>
      <c r="L435"/>
      <c r="M435"/>
      <c r="N435"/>
    </row>
    <row r="436" spans="1:14" x14ac:dyDescent="0.25">
      <c r="A436"/>
      <c r="B436"/>
      <c r="C436"/>
      <c r="D436"/>
      <c r="E436"/>
      <c r="F436"/>
      <c r="G436"/>
      <c r="H436"/>
      <c r="I436"/>
      <c r="J436"/>
      <c r="K436"/>
      <c r="L436"/>
      <c r="M436"/>
      <c r="N436"/>
    </row>
    <row r="437" spans="1:14" x14ac:dyDescent="0.25">
      <c r="A437"/>
      <c r="B437"/>
      <c r="C437"/>
      <c r="D437"/>
      <c r="E437"/>
      <c r="F437"/>
      <c r="G437"/>
      <c r="H437"/>
      <c r="I437"/>
      <c r="J437"/>
      <c r="K437"/>
      <c r="L437"/>
      <c r="M437"/>
      <c r="N437"/>
    </row>
    <row r="438" spans="1:14" x14ac:dyDescent="0.25">
      <c r="A438"/>
      <c r="B438"/>
      <c r="C438"/>
      <c r="D438"/>
      <c r="E438"/>
      <c r="F438"/>
      <c r="G438"/>
      <c r="H438"/>
      <c r="I438"/>
      <c r="J438"/>
      <c r="K438"/>
      <c r="L438"/>
      <c r="M438"/>
      <c r="N438"/>
    </row>
    <row r="439" spans="1:14" x14ac:dyDescent="0.25">
      <c r="A439"/>
      <c r="B439"/>
      <c r="C439"/>
      <c r="D439"/>
      <c r="E439"/>
      <c r="F439"/>
      <c r="G439"/>
      <c r="H439"/>
      <c r="I439"/>
      <c r="J439"/>
      <c r="K439"/>
      <c r="L439"/>
      <c r="M439"/>
      <c r="N439"/>
    </row>
    <row r="440" spans="1:14" x14ac:dyDescent="0.25">
      <c r="A440"/>
      <c r="B440"/>
      <c r="C440"/>
      <c r="D440"/>
      <c r="E440"/>
      <c r="F440"/>
      <c r="G440"/>
      <c r="H440"/>
      <c r="I440"/>
      <c r="J440"/>
      <c r="K440"/>
      <c r="L440"/>
      <c r="M440"/>
      <c r="N440"/>
    </row>
    <row r="441" spans="1:14" x14ac:dyDescent="0.25">
      <c r="A441"/>
      <c r="B441"/>
      <c r="C441"/>
      <c r="D441"/>
      <c r="E441"/>
      <c r="F441"/>
      <c r="G441"/>
      <c r="H441"/>
      <c r="I441"/>
      <c r="J441"/>
      <c r="K441"/>
      <c r="L441"/>
      <c r="M441"/>
      <c r="N441"/>
    </row>
    <row r="442" spans="1:14" x14ac:dyDescent="0.25">
      <c r="A442"/>
      <c r="B442"/>
      <c r="C442"/>
      <c r="D442"/>
      <c r="E442"/>
      <c r="F442"/>
      <c r="G442"/>
      <c r="H442"/>
      <c r="I442"/>
      <c r="J442"/>
      <c r="K442"/>
      <c r="L442"/>
      <c r="M442"/>
      <c r="N442"/>
    </row>
    <row r="443" spans="1:14" x14ac:dyDescent="0.25">
      <c r="A443"/>
      <c r="B443"/>
      <c r="C443"/>
      <c r="D443"/>
      <c r="E443"/>
      <c r="F443"/>
      <c r="G443"/>
      <c r="H443"/>
      <c r="I443"/>
      <c r="J443"/>
      <c r="K443"/>
      <c r="L443"/>
      <c r="M443"/>
      <c r="N443"/>
    </row>
    <row r="444" spans="1:14" x14ac:dyDescent="0.25">
      <c r="A444"/>
      <c r="B444"/>
      <c r="C444"/>
      <c r="D444"/>
      <c r="E444"/>
      <c r="F444"/>
      <c r="G444"/>
      <c r="H444"/>
      <c r="I444"/>
      <c r="J444"/>
      <c r="K444"/>
      <c r="L444"/>
      <c r="M444"/>
      <c r="N444"/>
    </row>
    <row r="445" spans="1:14" x14ac:dyDescent="0.25">
      <c r="A445"/>
      <c r="B445"/>
      <c r="C445"/>
      <c r="D445"/>
      <c r="E445"/>
      <c r="F445"/>
      <c r="G445"/>
      <c r="H445"/>
      <c r="I445"/>
      <c r="J445"/>
      <c r="K445"/>
      <c r="L445"/>
      <c r="M445"/>
      <c r="N445"/>
    </row>
    <row r="446" spans="1:14" x14ac:dyDescent="0.25">
      <c r="A446"/>
      <c r="B446"/>
      <c r="C446"/>
      <c r="D446"/>
      <c r="E446"/>
      <c r="F446"/>
      <c r="G446"/>
      <c r="H446"/>
      <c r="I446"/>
      <c r="J446"/>
      <c r="K446"/>
      <c r="L446"/>
      <c r="M446"/>
      <c r="N446"/>
    </row>
    <row r="447" spans="1:14" x14ac:dyDescent="0.25">
      <c r="A447"/>
      <c r="B447"/>
      <c r="C447"/>
      <c r="D447"/>
      <c r="E447"/>
      <c r="F447"/>
      <c r="G447"/>
      <c r="H447"/>
      <c r="I447"/>
      <c r="J447"/>
      <c r="K447"/>
      <c r="L447"/>
      <c r="M447"/>
      <c r="N447"/>
    </row>
    <row r="448" spans="1:14" x14ac:dyDescent="0.25">
      <c r="A448"/>
      <c r="B448"/>
      <c r="C448"/>
      <c r="D448"/>
      <c r="E448"/>
      <c r="F448"/>
      <c r="G448"/>
      <c r="H448"/>
      <c r="I448"/>
      <c r="J448"/>
      <c r="K448"/>
      <c r="L448"/>
      <c r="M448"/>
      <c r="N448"/>
    </row>
    <row r="449" spans="1:14" x14ac:dyDescent="0.25">
      <c r="A449"/>
      <c r="B449"/>
      <c r="C449"/>
      <c r="D449"/>
      <c r="E449"/>
      <c r="F449"/>
      <c r="G449"/>
      <c r="H449"/>
      <c r="I449"/>
      <c r="J449"/>
      <c r="K449"/>
      <c r="L449"/>
      <c r="M449"/>
      <c r="N449"/>
    </row>
    <row r="450" spans="1:14" x14ac:dyDescent="0.25">
      <c r="A450"/>
      <c r="B450"/>
      <c r="C450"/>
      <c r="D450"/>
      <c r="E450"/>
      <c r="F450"/>
      <c r="G450"/>
      <c r="H450"/>
      <c r="I450"/>
      <c r="J450"/>
      <c r="K450"/>
      <c r="L450"/>
      <c r="M450"/>
      <c r="N450"/>
    </row>
    <row r="451" spans="1:14" x14ac:dyDescent="0.25">
      <c r="A451"/>
      <c r="B451"/>
      <c r="C451"/>
      <c r="D451"/>
      <c r="E451"/>
      <c r="F451"/>
      <c r="G451"/>
      <c r="H451"/>
      <c r="I451"/>
      <c r="J451"/>
      <c r="K451"/>
      <c r="L451"/>
      <c r="M451"/>
      <c r="N451"/>
    </row>
    <row r="452" spans="1:14" x14ac:dyDescent="0.25">
      <c r="A452"/>
      <c r="B452"/>
      <c r="C452"/>
      <c r="D452"/>
      <c r="E452"/>
      <c r="F452"/>
      <c r="G452"/>
      <c r="H452"/>
      <c r="I452"/>
      <c r="J452"/>
      <c r="K452"/>
      <c r="L452"/>
      <c r="M452"/>
      <c r="N452"/>
    </row>
    <row r="453" spans="1:14" x14ac:dyDescent="0.25">
      <c r="A453"/>
      <c r="B453"/>
      <c r="C453"/>
      <c r="D453"/>
      <c r="E453"/>
      <c r="F453"/>
      <c r="G453"/>
      <c r="H453"/>
      <c r="I453"/>
      <c r="J453"/>
      <c r="K453"/>
      <c r="L453"/>
      <c r="M453"/>
      <c r="N453"/>
    </row>
    <row r="454" spans="1:14" x14ac:dyDescent="0.25">
      <c r="A454"/>
      <c r="B454"/>
      <c r="C454"/>
      <c r="D454"/>
      <c r="E454"/>
      <c r="F454"/>
      <c r="G454"/>
      <c r="H454"/>
      <c r="I454"/>
      <c r="J454"/>
      <c r="K454"/>
      <c r="L454"/>
      <c r="M454"/>
      <c r="N454"/>
    </row>
    <row r="455" spans="1:14" x14ac:dyDescent="0.25">
      <c r="A455"/>
      <c r="B455"/>
      <c r="C455"/>
      <c r="D455"/>
      <c r="E455"/>
      <c r="F455"/>
      <c r="G455"/>
      <c r="H455"/>
      <c r="I455"/>
      <c r="J455"/>
      <c r="K455"/>
      <c r="L455"/>
      <c r="M455"/>
      <c r="N455"/>
    </row>
    <row r="456" spans="1:14" x14ac:dyDescent="0.25">
      <c r="A456"/>
      <c r="B456"/>
      <c r="C456"/>
      <c r="D456"/>
      <c r="E456"/>
      <c r="F456"/>
      <c r="G456"/>
      <c r="H456"/>
      <c r="I456"/>
      <c r="J456"/>
      <c r="K456"/>
      <c r="L456"/>
      <c r="M456"/>
      <c r="N456"/>
    </row>
    <row r="457" spans="1:14" x14ac:dyDescent="0.25">
      <c r="A457"/>
      <c r="B457"/>
      <c r="C457"/>
      <c r="D457"/>
      <c r="E457"/>
      <c r="F457"/>
      <c r="G457"/>
      <c r="H457"/>
      <c r="I457"/>
      <c r="J457"/>
      <c r="K457"/>
      <c r="L457"/>
      <c r="M457"/>
      <c r="N457"/>
    </row>
    <row r="458" spans="1:14" x14ac:dyDescent="0.25">
      <c r="A458"/>
      <c r="B458"/>
      <c r="C458"/>
      <c r="D458"/>
      <c r="E458"/>
      <c r="F458"/>
      <c r="G458"/>
      <c r="H458"/>
      <c r="I458"/>
      <c r="J458"/>
      <c r="K458"/>
      <c r="L458"/>
      <c r="M458"/>
      <c r="N458"/>
    </row>
    <row r="459" spans="1:14" x14ac:dyDescent="0.25">
      <c r="A459"/>
      <c r="B459"/>
      <c r="C459"/>
      <c r="D459"/>
      <c r="E459"/>
      <c r="F459"/>
      <c r="G459"/>
      <c r="H459"/>
      <c r="I459"/>
      <c r="J459"/>
      <c r="K459"/>
      <c r="L459"/>
      <c r="M459"/>
      <c r="N459"/>
    </row>
    <row r="460" spans="1:14" x14ac:dyDescent="0.25">
      <c r="A460"/>
      <c r="B460"/>
      <c r="C460"/>
      <c r="D460"/>
      <c r="E460"/>
      <c r="F460"/>
      <c r="G460"/>
      <c r="H460"/>
      <c r="I460"/>
      <c r="J460"/>
      <c r="K460"/>
      <c r="L460"/>
      <c r="M460"/>
      <c r="N460"/>
    </row>
    <row r="461" spans="1:14" x14ac:dyDescent="0.25">
      <c r="A461"/>
      <c r="B461"/>
      <c r="C461"/>
      <c r="D461"/>
      <c r="E461"/>
      <c r="F461"/>
      <c r="G461"/>
      <c r="H461"/>
      <c r="I461"/>
      <c r="J461"/>
      <c r="K461"/>
      <c r="L461"/>
      <c r="M461"/>
      <c r="N461"/>
    </row>
    <row r="462" spans="1:14" x14ac:dyDescent="0.25">
      <c r="A462"/>
      <c r="B462"/>
      <c r="C462"/>
      <c r="D462"/>
      <c r="E462"/>
      <c r="F462"/>
      <c r="G462"/>
      <c r="H462"/>
      <c r="I462"/>
      <c r="J462"/>
      <c r="K462"/>
      <c r="L462"/>
      <c r="M462"/>
      <c r="N462"/>
    </row>
    <row r="463" spans="1:14" x14ac:dyDescent="0.25">
      <c r="A463"/>
      <c r="B463"/>
      <c r="C463"/>
      <c r="D463"/>
      <c r="E463"/>
      <c r="F463"/>
      <c r="G463"/>
      <c r="H463"/>
      <c r="I463"/>
      <c r="J463"/>
      <c r="K463"/>
      <c r="L463"/>
      <c r="M463"/>
      <c r="N463"/>
    </row>
    <row r="464" spans="1:14" x14ac:dyDescent="0.25">
      <c r="A464"/>
      <c r="B464"/>
      <c r="C464"/>
      <c r="D464"/>
      <c r="E464"/>
      <c r="F464"/>
      <c r="G464"/>
      <c r="H464"/>
      <c r="I464"/>
      <c r="J464"/>
      <c r="K464"/>
      <c r="L464"/>
      <c r="M464"/>
      <c r="N464"/>
    </row>
    <row r="465" spans="1:14" x14ac:dyDescent="0.25">
      <c r="A465"/>
      <c r="B465"/>
      <c r="C465"/>
      <c r="D465"/>
      <c r="E465"/>
      <c r="F465"/>
      <c r="G465"/>
      <c r="H465"/>
      <c r="I465"/>
      <c r="J465"/>
      <c r="K465"/>
      <c r="L465"/>
      <c r="M465"/>
      <c r="N465"/>
    </row>
    <row r="466" spans="1:14" x14ac:dyDescent="0.25">
      <c r="A466"/>
      <c r="B466"/>
      <c r="C466"/>
      <c r="D466"/>
      <c r="E466"/>
      <c r="F466"/>
      <c r="G466"/>
      <c r="H466"/>
      <c r="I466"/>
      <c r="J466"/>
      <c r="K466"/>
      <c r="L466"/>
      <c r="M466"/>
      <c r="N466"/>
    </row>
    <row r="467" spans="1:14" x14ac:dyDescent="0.25">
      <c r="A467"/>
      <c r="B467"/>
      <c r="C467"/>
      <c r="D467"/>
      <c r="E467"/>
      <c r="F467"/>
      <c r="G467"/>
      <c r="H467"/>
      <c r="I467"/>
      <c r="J467"/>
      <c r="K467"/>
      <c r="L467"/>
      <c r="M467"/>
      <c r="N467"/>
    </row>
    <row r="468" spans="1:14" x14ac:dyDescent="0.25">
      <c r="A468"/>
      <c r="B468"/>
      <c r="C468"/>
      <c r="D468"/>
      <c r="E468"/>
      <c r="F468"/>
      <c r="G468"/>
      <c r="H468"/>
      <c r="I468"/>
      <c r="J468"/>
      <c r="K468"/>
      <c r="L468"/>
      <c r="M468"/>
      <c r="N468"/>
    </row>
    <row r="469" spans="1:14" x14ac:dyDescent="0.25">
      <c r="A469"/>
      <c r="B469"/>
      <c r="C469"/>
      <c r="D469"/>
      <c r="E469"/>
      <c r="F469"/>
      <c r="G469"/>
      <c r="H469"/>
      <c r="I469"/>
      <c r="J469"/>
      <c r="K469"/>
      <c r="L469"/>
      <c r="M469"/>
      <c r="N469"/>
    </row>
    <row r="470" spans="1:14" x14ac:dyDescent="0.25">
      <c r="A470"/>
      <c r="B470"/>
      <c r="C470"/>
      <c r="D470"/>
      <c r="E470"/>
      <c r="F470"/>
      <c r="G470"/>
      <c r="H470"/>
      <c r="I470"/>
      <c r="J470"/>
      <c r="K470"/>
      <c r="L470"/>
      <c r="M470"/>
      <c r="N470"/>
    </row>
    <row r="471" spans="1:14" x14ac:dyDescent="0.25">
      <c r="A471"/>
      <c r="B471"/>
      <c r="C471"/>
      <c r="D471"/>
      <c r="E471"/>
      <c r="F471"/>
      <c r="G471"/>
      <c r="H471"/>
      <c r="I471"/>
      <c r="J471"/>
      <c r="K471"/>
      <c r="L471"/>
      <c r="M471"/>
      <c r="N471"/>
    </row>
    <row r="472" spans="1:14" x14ac:dyDescent="0.25">
      <c r="A472"/>
      <c r="B472"/>
      <c r="C472"/>
      <c r="D472"/>
      <c r="E472"/>
      <c r="F472"/>
      <c r="G472"/>
      <c r="H472"/>
      <c r="I472"/>
      <c r="J472"/>
      <c r="K472"/>
      <c r="L472"/>
      <c r="M472"/>
      <c r="N472"/>
    </row>
    <row r="473" spans="1:14" x14ac:dyDescent="0.25">
      <c r="A473"/>
      <c r="B473"/>
      <c r="C473"/>
      <c r="D473"/>
      <c r="E473"/>
      <c r="F473"/>
      <c r="G473"/>
      <c r="H473"/>
      <c r="I473"/>
      <c r="J473"/>
      <c r="K473"/>
      <c r="L473"/>
      <c r="M473"/>
      <c r="N473"/>
    </row>
    <row r="474" spans="1:14" x14ac:dyDescent="0.25">
      <c r="A474"/>
      <c r="B474"/>
      <c r="C474"/>
      <c r="D474"/>
      <c r="E474"/>
      <c r="F474"/>
      <c r="G474"/>
      <c r="H474"/>
      <c r="I474"/>
      <c r="J474"/>
      <c r="K474"/>
      <c r="L474"/>
      <c r="M474"/>
      <c r="N474"/>
    </row>
    <row r="475" spans="1:14" x14ac:dyDescent="0.25">
      <c r="A475"/>
      <c r="B475"/>
      <c r="C475"/>
      <c r="D475"/>
      <c r="E475"/>
      <c r="F475"/>
      <c r="G475"/>
      <c r="H475"/>
      <c r="I475"/>
      <c r="J475"/>
      <c r="K475"/>
      <c r="L475"/>
      <c r="M475"/>
      <c r="N475"/>
    </row>
    <row r="476" spans="1:14" x14ac:dyDescent="0.25">
      <c r="A476"/>
      <c r="B476"/>
      <c r="C476"/>
      <c r="D476"/>
      <c r="E476"/>
      <c r="F476"/>
      <c r="G476"/>
      <c r="H476"/>
      <c r="I476"/>
      <c r="J476"/>
      <c r="K476"/>
      <c r="L476"/>
      <c r="M476"/>
      <c r="N476"/>
    </row>
    <row r="477" spans="1:14" x14ac:dyDescent="0.25">
      <c r="A477"/>
      <c r="B477"/>
      <c r="C477"/>
      <c r="D477"/>
      <c r="E477"/>
      <c r="F477"/>
      <c r="G477"/>
      <c r="H477"/>
      <c r="I477"/>
      <c r="J477"/>
      <c r="K477"/>
      <c r="L477"/>
      <c r="M477"/>
      <c r="N477"/>
    </row>
    <row r="478" spans="1:14" x14ac:dyDescent="0.25">
      <c r="A478"/>
      <c r="B478"/>
      <c r="C478"/>
      <c r="D478"/>
      <c r="E478"/>
      <c r="F478"/>
      <c r="G478"/>
      <c r="H478"/>
      <c r="I478"/>
      <c r="J478"/>
      <c r="K478"/>
      <c r="L478"/>
      <c r="M478"/>
      <c r="N478"/>
    </row>
    <row r="479" spans="1:14" x14ac:dyDescent="0.25">
      <c r="A479"/>
      <c r="B479"/>
      <c r="C479"/>
      <c r="D479"/>
      <c r="E479"/>
      <c r="F479"/>
      <c r="G479"/>
      <c r="H479"/>
      <c r="I479"/>
      <c r="J479"/>
      <c r="K479"/>
      <c r="L479"/>
      <c r="M479"/>
      <c r="N479"/>
    </row>
    <row r="480" spans="1:14" x14ac:dyDescent="0.25">
      <c r="A480"/>
      <c r="B480"/>
      <c r="C480"/>
      <c r="D480"/>
      <c r="E480"/>
      <c r="F480"/>
      <c r="G480"/>
      <c r="H480"/>
      <c r="I480"/>
      <c r="J480"/>
      <c r="K480"/>
      <c r="L480"/>
      <c r="M480"/>
      <c r="N480"/>
    </row>
    <row r="481" spans="1:14" x14ac:dyDescent="0.25">
      <c r="A481"/>
      <c r="B481"/>
      <c r="C481"/>
      <c r="D481"/>
      <c r="E481"/>
      <c r="F481"/>
      <c r="G481"/>
      <c r="H481"/>
      <c r="I481"/>
      <c r="J481"/>
      <c r="K481"/>
      <c r="L481"/>
      <c r="M481"/>
      <c r="N481"/>
    </row>
    <row r="482" spans="1:14" x14ac:dyDescent="0.25">
      <c r="A482"/>
      <c r="B482"/>
      <c r="C482"/>
      <c r="D482"/>
      <c r="E482"/>
      <c r="F482"/>
      <c r="G482"/>
      <c r="H482"/>
      <c r="I482"/>
      <c r="J482"/>
      <c r="K482"/>
      <c r="L482"/>
      <c r="M482"/>
      <c r="N482"/>
    </row>
    <row r="483" spans="1:14" x14ac:dyDescent="0.25">
      <c r="A483"/>
      <c r="B483"/>
      <c r="C483"/>
      <c r="D483"/>
      <c r="E483"/>
      <c r="F483"/>
      <c r="G483"/>
      <c r="H483"/>
      <c r="I483"/>
      <c r="J483"/>
      <c r="K483"/>
      <c r="L483"/>
      <c r="M483"/>
      <c r="N483"/>
    </row>
    <row r="484" spans="1:14" x14ac:dyDescent="0.25">
      <c r="A484"/>
      <c r="B484"/>
      <c r="C484"/>
      <c r="D484"/>
      <c r="E484"/>
      <c r="F484"/>
      <c r="G484"/>
      <c r="H484"/>
      <c r="I484"/>
      <c r="J484"/>
      <c r="K484"/>
      <c r="L484"/>
      <c r="M484"/>
      <c r="N484"/>
    </row>
    <row r="485" spans="1:14" x14ac:dyDescent="0.25">
      <c r="A485"/>
      <c r="B485"/>
      <c r="C485"/>
      <c r="D485"/>
      <c r="E485"/>
      <c r="F485"/>
      <c r="G485"/>
      <c r="H485"/>
      <c r="I485"/>
      <c r="J485"/>
      <c r="K485"/>
      <c r="L485"/>
      <c r="M485"/>
      <c r="N485"/>
    </row>
    <row r="486" spans="1:14" x14ac:dyDescent="0.25">
      <c r="A486"/>
      <c r="B486"/>
      <c r="C486"/>
      <c r="D486"/>
      <c r="E486"/>
      <c r="F486"/>
      <c r="G486"/>
      <c r="H486"/>
      <c r="I486"/>
      <c r="J486"/>
      <c r="K486"/>
      <c r="L486"/>
      <c r="M486"/>
      <c r="N486"/>
    </row>
    <row r="487" spans="1:14" x14ac:dyDescent="0.25">
      <c r="A487"/>
      <c r="B487"/>
      <c r="C487"/>
      <c r="D487"/>
      <c r="E487"/>
      <c r="F487"/>
      <c r="G487"/>
      <c r="H487"/>
      <c r="I487"/>
      <c r="J487"/>
      <c r="K487"/>
      <c r="L487"/>
      <c r="M487"/>
      <c r="N487"/>
    </row>
    <row r="488" spans="1:14" x14ac:dyDescent="0.25">
      <c r="A488"/>
      <c r="B488"/>
      <c r="C488"/>
      <c r="D488"/>
      <c r="E488"/>
      <c r="F488"/>
      <c r="G488"/>
      <c r="H488"/>
      <c r="I488"/>
      <c r="J488"/>
      <c r="K488"/>
      <c r="L488"/>
      <c r="M488"/>
      <c r="N488"/>
    </row>
    <row r="489" spans="1:14" x14ac:dyDescent="0.25">
      <c r="A489"/>
      <c r="B489"/>
      <c r="C489"/>
      <c r="D489"/>
      <c r="E489"/>
      <c r="F489"/>
      <c r="G489"/>
      <c r="H489"/>
      <c r="I489"/>
      <c r="J489"/>
      <c r="K489"/>
      <c r="L489"/>
      <c r="M489"/>
      <c r="N489"/>
    </row>
    <row r="490" spans="1:14" x14ac:dyDescent="0.25">
      <c r="A490"/>
      <c r="B490"/>
      <c r="C490"/>
      <c r="D490"/>
      <c r="E490"/>
      <c r="F490"/>
      <c r="G490"/>
      <c r="H490"/>
      <c r="I490"/>
      <c r="J490"/>
      <c r="K490"/>
      <c r="L490"/>
      <c r="M490"/>
      <c r="N490"/>
    </row>
    <row r="491" spans="1:14" x14ac:dyDescent="0.25">
      <c r="A491"/>
      <c r="B491"/>
      <c r="C491"/>
      <c r="D491"/>
      <c r="E491"/>
      <c r="F491"/>
      <c r="G491"/>
      <c r="H491"/>
      <c r="I491"/>
      <c r="J491"/>
      <c r="K491"/>
      <c r="L491"/>
      <c r="M491"/>
      <c r="N491"/>
    </row>
    <row r="492" spans="1:14" x14ac:dyDescent="0.25">
      <c r="A492"/>
      <c r="B492"/>
      <c r="C492"/>
      <c r="D492"/>
      <c r="E492"/>
      <c r="F492"/>
      <c r="G492"/>
      <c r="H492"/>
      <c r="I492"/>
      <c r="J492"/>
      <c r="K492"/>
      <c r="L492"/>
      <c r="M492"/>
      <c r="N492"/>
    </row>
    <row r="493" spans="1:14" x14ac:dyDescent="0.25">
      <c r="A493"/>
      <c r="B493"/>
      <c r="C493"/>
      <c r="D493"/>
      <c r="E493"/>
      <c r="F493"/>
      <c r="G493"/>
      <c r="H493"/>
      <c r="I493"/>
      <c r="J493"/>
      <c r="K493"/>
      <c r="L493"/>
      <c r="M493"/>
      <c r="N493"/>
    </row>
    <row r="494" spans="1:14" x14ac:dyDescent="0.25">
      <c r="A494"/>
      <c r="B494"/>
      <c r="C494"/>
      <c r="D494"/>
      <c r="E494"/>
      <c r="F494"/>
      <c r="G494"/>
      <c r="H494"/>
      <c r="I494"/>
      <c r="J494"/>
      <c r="K494"/>
      <c r="L494"/>
      <c r="M494"/>
      <c r="N494"/>
    </row>
    <row r="495" spans="1:14" x14ac:dyDescent="0.25">
      <c r="A495"/>
      <c r="B495"/>
      <c r="C495"/>
      <c r="D495"/>
      <c r="E495"/>
      <c r="F495"/>
      <c r="G495"/>
      <c r="H495"/>
      <c r="I495"/>
      <c r="J495"/>
      <c r="K495"/>
      <c r="L495"/>
      <c r="M495"/>
      <c r="N495"/>
    </row>
    <row r="496" spans="1:14" x14ac:dyDescent="0.25">
      <c r="A496"/>
      <c r="B496"/>
      <c r="C496"/>
      <c r="D496"/>
      <c r="E496"/>
      <c r="F496"/>
      <c r="G496"/>
      <c r="H496"/>
      <c r="I496"/>
      <c r="J496"/>
      <c r="K496"/>
      <c r="L496"/>
      <c r="M496"/>
      <c r="N496"/>
    </row>
    <row r="497" spans="1:14" x14ac:dyDescent="0.25">
      <c r="A497"/>
      <c r="B497"/>
      <c r="C497"/>
      <c r="D497"/>
      <c r="E497"/>
      <c r="F497"/>
      <c r="G497"/>
      <c r="H497"/>
      <c r="I497"/>
      <c r="J497"/>
      <c r="K497"/>
      <c r="L497"/>
      <c r="M497"/>
      <c r="N497"/>
    </row>
    <row r="498" spans="1:14" x14ac:dyDescent="0.25">
      <c r="A498"/>
      <c r="B498"/>
      <c r="C498"/>
      <c r="D498"/>
      <c r="E498"/>
      <c r="F498"/>
      <c r="G498"/>
      <c r="H498"/>
      <c r="I498"/>
      <c r="J498"/>
      <c r="K498"/>
      <c r="L498"/>
      <c r="M498"/>
      <c r="N498"/>
    </row>
    <row r="499" spans="1:14" x14ac:dyDescent="0.25">
      <c r="A499"/>
      <c r="B499"/>
      <c r="C499"/>
      <c r="D499"/>
      <c r="E499"/>
      <c r="F499"/>
      <c r="G499"/>
      <c r="H499"/>
      <c r="I499"/>
      <c r="J499"/>
      <c r="K499"/>
      <c r="L499"/>
      <c r="M499"/>
      <c r="N499"/>
    </row>
    <row r="500" spans="1:14" x14ac:dyDescent="0.25">
      <c r="A500"/>
      <c r="B500"/>
      <c r="C500"/>
      <c r="D500"/>
      <c r="E500"/>
      <c r="F500"/>
      <c r="G500"/>
      <c r="H500"/>
      <c r="I500"/>
      <c r="J500"/>
      <c r="K500"/>
      <c r="L500"/>
      <c r="M500"/>
      <c r="N500"/>
    </row>
    <row r="501" spans="1:14" x14ac:dyDescent="0.25">
      <c r="A501"/>
      <c r="B501"/>
      <c r="C501"/>
      <c r="D501"/>
      <c r="E501"/>
      <c r="F501"/>
      <c r="G501"/>
      <c r="H501"/>
      <c r="I501"/>
      <c r="J501"/>
      <c r="K501"/>
      <c r="L501"/>
      <c r="M501"/>
      <c r="N501"/>
    </row>
    <row r="502" spans="1:14" x14ac:dyDescent="0.25">
      <c r="A502"/>
      <c r="B502"/>
      <c r="C502"/>
      <c r="D502"/>
      <c r="E502"/>
      <c r="F502"/>
      <c r="G502"/>
      <c r="H502"/>
      <c r="I502"/>
      <c r="J502"/>
      <c r="K502"/>
      <c r="L502"/>
      <c r="M502"/>
      <c r="N502"/>
    </row>
    <row r="503" spans="1:14" x14ac:dyDescent="0.25">
      <c r="A503"/>
      <c r="B503"/>
      <c r="C503"/>
      <c r="D503"/>
      <c r="E503"/>
      <c r="F503"/>
      <c r="G503"/>
      <c r="H503"/>
      <c r="I503"/>
      <c r="J503"/>
      <c r="K503"/>
      <c r="L503"/>
      <c r="M503"/>
      <c r="N503"/>
    </row>
    <row r="504" spans="1:14" x14ac:dyDescent="0.25">
      <c r="A504"/>
      <c r="B504"/>
      <c r="C504"/>
      <c r="D504"/>
      <c r="E504"/>
      <c r="F504"/>
      <c r="G504"/>
      <c r="H504"/>
      <c r="I504"/>
      <c r="J504"/>
      <c r="K504"/>
      <c r="L504"/>
      <c r="M504"/>
      <c r="N504"/>
    </row>
    <row r="505" spans="1:14" x14ac:dyDescent="0.25">
      <c r="A505"/>
      <c r="B505"/>
      <c r="C505"/>
      <c r="D505"/>
      <c r="E505"/>
      <c r="F505"/>
      <c r="G505"/>
      <c r="H505"/>
      <c r="I505"/>
      <c r="J505"/>
      <c r="K505"/>
      <c r="L505"/>
      <c r="M505"/>
      <c r="N505"/>
    </row>
    <row r="506" spans="1:14" x14ac:dyDescent="0.25">
      <c r="A506"/>
      <c r="B506"/>
      <c r="C506"/>
      <c r="D506"/>
      <c r="E506"/>
      <c r="F506"/>
      <c r="G506"/>
      <c r="H506"/>
      <c r="I506"/>
      <c r="J506"/>
      <c r="K506"/>
      <c r="L506"/>
      <c r="M506"/>
      <c r="N506"/>
    </row>
    <row r="507" spans="1:14" x14ac:dyDescent="0.25">
      <c r="A507"/>
      <c r="B507"/>
      <c r="C507"/>
      <c r="D507"/>
      <c r="E507"/>
      <c r="F507"/>
      <c r="G507"/>
      <c r="H507"/>
      <c r="I507"/>
      <c r="J507"/>
      <c r="K507"/>
      <c r="L507"/>
      <c r="M507"/>
      <c r="N507"/>
    </row>
    <row r="508" spans="1:14" x14ac:dyDescent="0.25">
      <c r="A508"/>
      <c r="B508"/>
      <c r="C508"/>
      <c r="D508"/>
      <c r="E508"/>
      <c r="F508"/>
      <c r="G508"/>
      <c r="H508"/>
      <c r="I508"/>
      <c r="J508"/>
      <c r="K508"/>
      <c r="L508"/>
      <c r="M508"/>
      <c r="N508"/>
    </row>
    <row r="509" spans="1:14" x14ac:dyDescent="0.25">
      <c r="A509"/>
      <c r="B509"/>
      <c r="C509"/>
      <c r="D509"/>
      <c r="E509"/>
      <c r="F509"/>
      <c r="G509"/>
      <c r="H509"/>
      <c r="I509"/>
      <c r="J509"/>
      <c r="K509"/>
      <c r="L509"/>
      <c r="M509"/>
      <c r="N509"/>
    </row>
    <row r="510" spans="1:14" x14ac:dyDescent="0.25">
      <c r="A510"/>
      <c r="B510"/>
      <c r="C510"/>
      <c r="D510"/>
      <c r="E510"/>
      <c r="F510"/>
      <c r="G510"/>
      <c r="H510"/>
      <c r="I510"/>
      <c r="J510"/>
      <c r="K510"/>
      <c r="L510"/>
      <c r="M510"/>
      <c r="N510"/>
    </row>
    <row r="511" spans="1:14" x14ac:dyDescent="0.25">
      <c r="A511"/>
      <c r="B511"/>
      <c r="C511"/>
      <c r="D511"/>
      <c r="E511"/>
      <c r="F511"/>
      <c r="G511"/>
      <c r="H511"/>
      <c r="I511"/>
      <c r="J511"/>
      <c r="K511"/>
      <c r="L511"/>
      <c r="M511"/>
      <c r="N511"/>
    </row>
    <row r="512" spans="1:14" x14ac:dyDescent="0.25">
      <c r="A512"/>
      <c r="B512"/>
      <c r="C512"/>
      <c r="D512"/>
      <c r="E512"/>
      <c r="F512"/>
      <c r="G512"/>
      <c r="H512"/>
      <c r="I512"/>
      <c r="J512"/>
      <c r="K512"/>
      <c r="L512"/>
      <c r="M512"/>
      <c r="N512"/>
    </row>
    <row r="513" spans="1:14" x14ac:dyDescent="0.25">
      <c r="A513"/>
      <c r="B513"/>
      <c r="C513"/>
      <c r="D513"/>
      <c r="E513"/>
      <c r="F513"/>
      <c r="G513"/>
      <c r="H513"/>
      <c r="I513"/>
      <c r="J513"/>
      <c r="K513"/>
      <c r="L513"/>
      <c r="M513"/>
      <c r="N513"/>
    </row>
    <row r="514" spans="1:14" x14ac:dyDescent="0.25">
      <c r="A514"/>
      <c r="B514"/>
      <c r="C514"/>
      <c r="D514"/>
      <c r="E514"/>
      <c r="F514"/>
      <c r="G514"/>
      <c r="H514"/>
      <c r="I514"/>
      <c r="J514"/>
      <c r="K514"/>
      <c r="L514"/>
      <c r="M514"/>
      <c r="N514"/>
    </row>
    <row r="515" spans="1:14" x14ac:dyDescent="0.25">
      <c r="A515"/>
      <c r="B515"/>
      <c r="C515"/>
      <c r="D515"/>
      <c r="E515"/>
      <c r="F515"/>
      <c r="G515"/>
      <c r="H515"/>
      <c r="I515"/>
      <c r="J515"/>
      <c r="K515"/>
      <c r="L515"/>
      <c r="M515"/>
      <c r="N515"/>
    </row>
    <row r="516" spans="1:14" x14ac:dyDescent="0.25">
      <c r="A516"/>
      <c r="B516"/>
      <c r="C516"/>
      <c r="D516"/>
      <c r="E516"/>
      <c r="F516"/>
      <c r="G516"/>
      <c r="H516"/>
      <c r="I516"/>
      <c r="J516"/>
      <c r="K516"/>
      <c r="L516"/>
      <c r="M516"/>
      <c r="N516"/>
    </row>
    <row r="517" spans="1:14" x14ac:dyDescent="0.25">
      <c r="A517"/>
      <c r="B517"/>
      <c r="C517"/>
      <c r="D517"/>
      <c r="E517"/>
      <c r="F517"/>
      <c r="G517"/>
      <c r="H517"/>
      <c r="I517"/>
      <c r="J517"/>
      <c r="K517"/>
      <c r="L517"/>
      <c r="M517"/>
      <c r="N517"/>
    </row>
    <row r="518" spans="1:14" x14ac:dyDescent="0.25">
      <c r="A518"/>
      <c r="B518"/>
      <c r="C518"/>
      <c r="D518"/>
      <c r="E518"/>
      <c r="F518"/>
      <c r="G518"/>
      <c r="H518"/>
      <c r="I518"/>
      <c r="J518"/>
      <c r="K518"/>
      <c r="L518"/>
      <c r="M518"/>
      <c r="N518"/>
    </row>
    <row r="519" spans="1:14" x14ac:dyDescent="0.25">
      <c r="A519"/>
      <c r="B519"/>
      <c r="C519"/>
      <c r="D519"/>
      <c r="E519"/>
      <c r="F519"/>
      <c r="G519"/>
      <c r="H519"/>
      <c r="I519"/>
      <c r="J519"/>
      <c r="K519"/>
      <c r="L519"/>
      <c r="M519"/>
      <c r="N519"/>
    </row>
    <row r="520" spans="1:14" x14ac:dyDescent="0.25">
      <c r="A520"/>
      <c r="B520"/>
      <c r="C520"/>
      <c r="D520"/>
      <c r="E520"/>
      <c r="F520"/>
      <c r="G520"/>
      <c r="H520"/>
      <c r="I520"/>
      <c r="J520"/>
      <c r="K520"/>
      <c r="L520"/>
      <c r="M520"/>
      <c r="N520"/>
    </row>
    <row r="521" spans="1:14" x14ac:dyDescent="0.25">
      <c r="A521"/>
      <c r="B521"/>
      <c r="C521"/>
      <c r="D521"/>
      <c r="E521"/>
      <c r="F521"/>
      <c r="G521"/>
      <c r="H521"/>
      <c r="I521"/>
      <c r="J521"/>
      <c r="K521"/>
      <c r="L521"/>
      <c r="M521"/>
      <c r="N521"/>
    </row>
    <row r="522" spans="1:14" x14ac:dyDescent="0.25">
      <c r="A522"/>
      <c r="B522"/>
      <c r="C522"/>
      <c r="D522"/>
      <c r="E522"/>
      <c r="F522"/>
      <c r="G522"/>
      <c r="H522"/>
      <c r="I522"/>
      <c r="J522"/>
      <c r="K522"/>
      <c r="L522"/>
      <c r="M522"/>
      <c r="N522"/>
    </row>
    <row r="523" spans="1:14" x14ac:dyDescent="0.25">
      <c r="A523"/>
      <c r="B523"/>
      <c r="C523"/>
      <c r="D523"/>
      <c r="E523"/>
      <c r="F523"/>
      <c r="G523"/>
      <c r="H523"/>
      <c r="I523"/>
      <c r="J523"/>
      <c r="K523"/>
      <c r="L523"/>
      <c r="M523"/>
      <c r="N523"/>
    </row>
    <row r="524" spans="1:14" x14ac:dyDescent="0.25">
      <c r="A524"/>
      <c r="B524"/>
      <c r="C524"/>
      <c r="D524"/>
      <c r="E524"/>
      <c r="F524"/>
      <c r="G524"/>
      <c r="H524"/>
      <c r="I524"/>
      <c r="J524"/>
      <c r="K524"/>
      <c r="L524"/>
      <c r="M524"/>
      <c r="N524"/>
    </row>
    <row r="525" spans="1:14" x14ac:dyDescent="0.25">
      <c r="A525"/>
      <c r="B525"/>
      <c r="C525"/>
      <c r="D525"/>
      <c r="E525"/>
      <c r="F525"/>
      <c r="G525"/>
      <c r="H525"/>
      <c r="I525"/>
      <c r="J525"/>
      <c r="K525"/>
      <c r="L525"/>
      <c r="M525"/>
      <c r="N525"/>
    </row>
    <row r="526" spans="1:14" x14ac:dyDescent="0.25">
      <c r="A526"/>
      <c r="B526"/>
      <c r="C526"/>
      <c r="D526"/>
      <c r="E526"/>
      <c r="F526"/>
      <c r="G526"/>
      <c r="H526"/>
      <c r="I526"/>
      <c r="J526"/>
      <c r="K526"/>
      <c r="L526"/>
      <c r="M526"/>
      <c r="N526"/>
    </row>
    <row r="527" spans="1:14" x14ac:dyDescent="0.25">
      <c r="A527"/>
      <c r="B527"/>
      <c r="C527"/>
      <c r="D527"/>
      <c r="E527"/>
      <c r="F527"/>
      <c r="G527"/>
      <c r="H527"/>
      <c r="I527"/>
      <c r="J527"/>
      <c r="K527"/>
      <c r="L527"/>
      <c r="M527"/>
      <c r="N527"/>
    </row>
    <row r="528" spans="1:14" x14ac:dyDescent="0.25">
      <c r="A528"/>
      <c r="B528"/>
      <c r="C528"/>
      <c r="D528"/>
      <c r="E528"/>
      <c r="F528"/>
      <c r="G528"/>
      <c r="H528"/>
      <c r="I528"/>
      <c r="J528"/>
      <c r="K528"/>
      <c r="L528"/>
      <c r="M528"/>
      <c r="N528"/>
    </row>
    <row r="529" spans="1:14" x14ac:dyDescent="0.25">
      <c r="A529"/>
      <c r="B529"/>
      <c r="C529"/>
      <c r="D529"/>
      <c r="E529"/>
      <c r="F529"/>
      <c r="G529"/>
      <c r="H529"/>
      <c r="I529"/>
      <c r="J529"/>
      <c r="K529"/>
      <c r="L529"/>
      <c r="M529"/>
      <c r="N529"/>
    </row>
    <row r="530" spans="1:14" x14ac:dyDescent="0.25">
      <c r="A530"/>
      <c r="B530"/>
      <c r="C530"/>
      <c r="D530"/>
      <c r="E530"/>
      <c r="F530"/>
      <c r="G530"/>
      <c r="H530"/>
      <c r="I530"/>
      <c r="J530"/>
      <c r="K530"/>
      <c r="L530"/>
      <c r="M530"/>
      <c r="N530"/>
    </row>
    <row r="531" spans="1:14" x14ac:dyDescent="0.25">
      <c r="A531"/>
      <c r="B531"/>
      <c r="C531"/>
      <c r="D531"/>
      <c r="E531"/>
      <c r="F531"/>
      <c r="G531"/>
      <c r="H531"/>
      <c r="I531"/>
      <c r="J531"/>
      <c r="K531"/>
      <c r="L531"/>
      <c r="M531"/>
      <c r="N531"/>
    </row>
    <row r="532" spans="1:14" x14ac:dyDescent="0.25">
      <c r="A532"/>
      <c r="B532"/>
      <c r="C532"/>
      <c r="D532"/>
      <c r="E532"/>
      <c r="F532"/>
      <c r="G532"/>
      <c r="H532"/>
      <c r="I532"/>
      <c r="J532"/>
      <c r="K532"/>
      <c r="L532"/>
      <c r="M532"/>
      <c r="N532"/>
    </row>
    <row r="533" spans="1:14" x14ac:dyDescent="0.25">
      <c r="A533"/>
      <c r="B533"/>
      <c r="C533"/>
      <c r="D533"/>
      <c r="E533"/>
      <c r="F533"/>
      <c r="G533"/>
      <c r="H533"/>
      <c r="I533"/>
      <c r="J533"/>
      <c r="K533"/>
      <c r="L533"/>
      <c r="M533"/>
      <c r="N533"/>
    </row>
    <row r="534" spans="1:14" x14ac:dyDescent="0.25">
      <c r="A534"/>
      <c r="B534"/>
      <c r="C534"/>
      <c r="D534"/>
      <c r="E534"/>
      <c r="F534"/>
      <c r="G534"/>
      <c r="H534"/>
      <c r="I534"/>
      <c r="J534"/>
      <c r="K534"/>
      <c r="L534"/>
      <c r="M534"/>
      <c r="N534"/>
    </row>
    <row r="535" spans="1:14" x14ac:dyDescent="0.25">
      <c r="A535"/>
      <c r="B535"/>
      <c r="C535"/>
      <c r="D535"/>
      <c r="E535"/>
      <c r="F535"/>
      <c r="G535"/>
      <c r="H535"/>
      <c r="I535"/>
      <c r="J535"/>
      <c r="K535"/>
      <c r="L535"/>
      <c r="M535"/>
      <c r="N535"/>
    </row>
    <row r="536" spans="1:14" x14ac:dyDescent="0.25">
      <c r="A536"/>
      <c r="B536"/>
      <c r="C536"/>
      <c r="D536"/>
      <c r="E536"/>
      <c r="F536"/>
      <c r="G536"/>
      <c r="H536"/>
      <c r="I536"/>
      <c r="J536"/>
      <c r="K536"/>
      <c r="L536"/>
      <c r="M536"/>
      <c r="N536"/>
    </row>
    <row r="537" spans="1:14" x14ac:dyDescent="0.25">
      <c r="A537"/>
      <c r="B537"/>
      <c r="C537"/>
      <c r="D537"/>
      <c r="E537"/>
      <c r="F537"/>
      <c r="G537"/>
      <c r="H537"/>
      <c r="I537"/>
      <c r="J537"/>
      <c r="K537"/>
      <c r="L537"/>
      <c r="M537"/>
      <c r="N537"/>
    </row>
    <row r="538" spans="1:14" x14ac:dyDescent="0.25">
      <c r="A538"/>
      <c r="B538"/>
      <c r="C538"/>
      <c r="D538"/>
      <c r="E538"/>
      <c r="F538"/>
      <c r="G538"/>
      <c r="H538"/>
      <c r="I538"/>
      <c r="J538"/>
      <c r="K538"/>
      <c r="L538"/>
      <c r="M538"/>
      <c r="N538"/>
    </row>
    <row r="539" spans="1:14" x14ac:dyDescent="0.25">
      <c r="A539"/>
      <c r="B539"/>
      <c r="C539"/>
      <c r="D539"/>
      <c r="E539"/>
      <c r="F539"/>
      <c r="G539"/>
      <c r="H539"/>
      <c r="I539"/>
      <c r="J539"/>
      <c r="K539"/>
      <c r="L539"/>
      <c r="M539"/>
      <c r="N539"/>
    </row>
    <row r="540" spans="1:14" x14ac:dyDescent="0.25">
      <c r="A540"/>
      <c r="B540"/>
      <c r="C540"/>
      <c r="D540"/>
      <c r="E540"/>
      <c r="F540"/>
      <c r="G540"/>
      <c r="H540"/>
      <c r="I540"/>
      <c r="J540"/>
      <c r="K540"/>
      <c r="L540"/>
      <c r="M540"/>
      <c r="N540"/>
    </row>
    <row r="541" spans="1:14" x14ac:dyDescent="0.25">
      <c r="A541"/>
      <c r="B541"/>
      <c r="C541"/>
      <c r="D541"/>
      <c r="E541"/>
      <c r="F541"/>
      <c r="G541"/>
      <c r="H541"/>
      <c r="I541"/>
      <c r="J541"/>
      <c r="K541"/>
      <c r="L541"/>
      <c r="M541"/>
      <c r="N541"/>
    </row>
    <row r="542" spans="1:14" x14ac:dyDescent="0.25">
      <c r="A542"/>
      <c r="B542"/>
      <c r="C542"/>
      <c r="D542"/>
      <c r="E542"/>
      <c r="F542"/>
      <c r="G542"/>
      <c r="H542"/>
      <c r="I542"/>
      <c r="J542"/>
      <c r="K542"/>
      <c r="L542"/>
      <c r="M542"/>
      <c r="N542"/>
    </row>
    <row r="543" spans="1:14" x14ac:dyDescent="0.25">
      <c r="A543"/>
      <c r="B543"/>
      <c r="C543"/>
      <c r="D543"/>
      <c r="E543"/>
      <c r="F543"/>
      <c r="G543"/>
      <c r="H543"/>
      <c r="I543"/>
      <c r="J543"/>
      <c r="K543"/>
      <c r="L543"/>
      <c r="M543"/>
      <c r="N543"/>
    </row>
    <row r="544" spans="1:14" x14ac:dyDescent="0.25">
      <c r="A544"/>
      <c r="B544"/>
      <c r="C544"/>
      <c r="D544"/>
      <c r="E544"/>
      <c r="F544"/>
      <c r="G544"/>
      <c r="H544"/>
      <c r="I544"/>
      <c r="J544"/>
      <c r="K544"/>
      <c r="L544"/>
      <c r="M544"/>
      <c r="N544"/>
    </row>
    <row r="545" spans="1:14" x14ac:dyDescent="0.25">
      <c r="A545"/>
      <c r="B545"/>
      <c r="C545"/>
      <c r="D545"/>
      <c r="E545"/>
      <c r="F545"/>
      <c r="G545"/>
      <c r="H545"/>
      <c r="I545"/>
      <c r="J545"/>
      <c r="K545"/>
      <c r="L545"/>
      <c r="M545"/>
      <c r="N545"/>
    </row>
    <row r="546" spans="1:14" x14ac:dyDescent="0.25">
      <c r="A546"/>
      <c r="B546"/>
      <c r="C546"/>
      <c r="D546"/>
      <c r="E546"/>
      <c r="F546"/>
      <c r="G546"/>
      <c r="H546"/>
      <c r="I546"/>
      <c r="J546"/>
      <c r="K546"/>
      <c r="L546"/>
      <c r="M546"/>
      <c r="N546"/>
    </row>
    <row r="547" spans="1:14" x14ac:dyDescent="0.25">
      <c r="A547"/>
      <c r="B547"/>
      <c r="C547"/>
      <c r="D547"/>
      <c r="E547"/>
      <c r="F547"/>
      <c r="G547"/>
      <c r="H547"/>
      <c r="I547"/>
      <c r="J547"/>
      <c r="K547"/>
      <c r="L547"/>
      <c r="M547"/>
      <c r="N547"/>
    </row>
    <row r="548" spans="1:14" x14ac:dyDescent="0.25">
      <c r="A548"/>
      <c r="B548"/>
      <c r="C548"/>
      <c r="D548"/>
      <c r="E548"/>
      <c r="F548"/>
      <c r="G548"/>
      <c r="H548"/>
      <c r="I548"/>
      <c r="J548"/>
      <c r="K548"/>
      <c r="L548"/>
      <c r="M548"/>
      <c r="N548"/>
    </row>
    <row r="549" spans="1:14" x14ac:dyDescent="0.25">
      <c r="A549"/>
      <c r="B549"/>
      <c r="C549"/>
      <c r="D549"/>
      <c r="E549"/>
      <c r="F549"/>
      <c r="G549"/>
      <c r="H549"/>
      <c r="I549"/>
      <c r="J549"/>
      <c r="K549"/>
      <c r="L549"/>
      <c r="M549"/>
      <c r="N549"/>
    </row>
    <row r="550" spans="1:14" x14ac:dyDescent="0.25">
      <c r="A550"/>
      <c r="B550"/>
      <c r="C550"/>
      <c r="D550"/>
      <c r="E550"/>
      <c r="F550"/>
      <c r="G550"/>
      <c r="H550"/>
      <c r="I550"/>
      <c r="J550"/>
      <c r="K550"/>
      <c r="L550"/>
      <c r="M550"/>
      <c r="N550"/>
    </row>
    <row r="551" spans="1:14" x14ac:dyDescent="0.25">
      <c r="A551"/>
      <c r="B551"/>
      <c r="C551"/>
      <c r="D551"/>
      <c r="E551"/>
      <c r="F551"/>
      <c r="G551"/>
      <c r="H551"/>
      <c r="I551"/>
      <c r="J551"/>
      <c r="K551"/>
      <c r="L551"/>
      <c r="M551"/>
      <c r="N551"/>
    </row>
    <row r="552" spans="1:14" x14ac:dyDescent="0.25">
      <c r="A552"/>
      <c r="B552"/>
      <c r="C552"/>
      <c r="D552"/>
      <c r="E552"/>
      <c r="F552"/>
      <c r="G552"/>
      <c r="H552"/>
      <c r="I552"/>
      <c r="J552"/>
      <c r="K552"/>
      <c r="L552"/>
      <c r="M552"/>
      <c r="N552"/>
    </row>
    <row r="553" spans="1:14" x14ac:dyDescent="0.25">
      <c r="A553"/>
      <c r="B553"/>
      <c r="C553"/>
      <c r="D553"/>
      <c r="E553"/>
      <c r="F553"/>
      <c r="G553"/>
      <c r="H553"/>
      <c r="I553"/>
      <c r="J553"/>
      <c r="K553"/>
      <c r="L553"/>
      <c r="M553"/>
      <c r="N553"/>
    </row>
    <row r="554" spans="1:14" x14ac:dyDescent="0.25">
      <c r="A554"/>
      <c r="B554"/>
      <c r="C554"/>
      <c r="D554"/>
      <c r="E554"/>
      <c r="F554"/>
      <c r="G554"/>
      <c r="H554"/>
      <c r="I554"/>
      <c r="J554"/>
      <c r="K554"/>
      <c r="L554"/>
      <c r="M554"/>
      <c r="N554"/>
    </row>
    <row r="555" spans="1:14" x14ac:dyDescent="0.25">
      <c r="A555"/>
      <c r="B555"/>
      <c r="C555"/>
      <c r="D555"/>
      <c r="E555"/>
      <c r="F555"/>
      <c r="G555"/>
      <c r="H555"/>
      <c r="I555"/>
      <c r="J555"/>
      <c r="K555"/>
      <c r="L555"/>
      <c r="M555"/>
      <c r="N555"/>
    </row>
    <row r="556" spans="1:14" x14ac:dyDescent="0.25">
      <c r="A556"/>
      <c r="B556"/>
      <c r="C556"/>
      <c r="D556"/>
      <c r="E556"/>
      <c r="F556"/>
      <c r="G556"/>
      <c r="H556"/>
      <c r="I556"/>
      <c r="J556"/>
      <c r="K556"/>
      <c r="L556"/>
      <c r="M556"/>
      <c r="N556"/>
    </row>
    <row r="557" spans="1:14" x14ac:dyDescent="0.25">
      <c r="A557"/>
      <c r="B557"/>
      <c r="C557"/>
      <c r="D557"/>
      <c r="E557"/>
      <c r="F557"/>
      <c r="G557"/>
      <c r="H557"/>
      <c r="I557"/>
      <c r="J557"/>
      <c r="K557"/>
      <c r="L557"/>
      <c r="M557"/>
      <c r="N557"/>
    </row>
    <row r="558" spans="1:14" x14ac:dyDescent="0.25">
      <c r="A558"/>
      <c r="B558"/>
      <c r="C558"/>
      <c r="D558"/>
      <c r="E558"/>
      <c r="F558"/>
      <c r="G558"/>
      <c r="H558"/>
      <c r="I558"/>
      <c r="J558"/>
      <c r="K558"/>
      <c r="L558"/>
      <c r="M558"/>
      <c r="N558"/>
    </row>
    <row r="559" spans="1:14" x14ac:dyDescent="0.25">
      <c r="A559"/>
      <c r="B559"/>
      <c r="C559"/>
      <c r="D559"/>
      <c r="E559"/>
      <c r="F559"/>
      <c r="G559"/>
      <c r="H559"/>
      <c r="I559"/>
      <c r="J559"/>
      <c r="K559"/>
      <c r="L559"/>
      <c r="M559"/>
      <c r="N559"/>
    </row>
    <row r="560" spans="1:14" x14ac:dyDescent="0.25">
      <c r="A560"/>
      <c r="B560"/>
      <c r="C560"/>
      <c r="D560"/>
      <c r="E560"/>
      <c r="F560"/>
      <c r="G560"/>
      <c r="H560"/>
      <c r="I560"/>
      <c r="J560"/>
      <c r="K560"/>
      <c r="L560"/>
      <c r="M560"/>
      <c r="N560"/>
    </row>
    <row r="561" spans="1:14" x14ac:dyDescent="0.25">
      <c r="A561"/>
      <c r="B561"/>
      <c r="C561"/>
      <c r="D561"/>
      <c r="E561"/>
      <c r="F561"/>
      <c r="G561"/>
      <c r="H561"/>
      <c r="I561"/>
      <c r="J561"/>
      <c r="K561"/>
      <c r="L561"/>
      <c r="M561"/>
      <c r="N561"/>
    </row>
    <row r="562" spans="1:14" x14ac:dyDescent="0.25">
      <c r="A562"/>
      <c r="B562"/>
      <c r="C562"/>
      <c r="D562"/>
      <c r="E562"/>
      <c r="F562"/>
      <c r="G562"/>
      <c r="H562"/>
      <c r="I562"/>
      <c r="J562"/>
      <c r="K562"/>
      <c r="L562"/>
      <c r="M562"/>
      <c r="N562"/>
    </row>
    <row r="563" spans="1:14" x14ac:dyDescent="0.25">
      <c r="A563"/>
      <c r="B563"/>
      <c r="C563"/>
      <c r="D563"/>
      <c r="E563"/>
      <c r="F563"/>
      <c r="G563"/>
      <c r="H563"/>
      <c r="I563"/>
      <c r="J563"/>
      <c r="K563"/>
      <c r="L563"/>
      <c r="M563"/>
      <c r="N563"/>
    </row>
    <row r="564" spans="1:14" x14ac:dyDescent="0.25">
      <c r="A564"/>
      <c r="B564"/>
      <c r="C564"/>
      <c r="D564"/>
      <c r="E564"/>
      <c r="F564"/>
      <c r="G564"/>
      <c r="H564"/>
      <c r="I564"/>
      <c r="J564"/>
      <c r="K564"/>
      <c r="L564"/>
      <c r="M564"/>
      <c r="N564"/>
    </row>
    <row r="565" spans="1:14" x14ac:dyDescent="0.25">
      <c r="A565"/>
      <c r="B565"/>
      <c r="C565"/>
      <c r="D565"/>
      <c r="E565"/>
      <c r="F565"/>
      <c r="G565"/>
      <c r="H565"/>
      <c r="I565"/>
      <c r="J565"/>
      <c r="K565"/>
      <c r="L565"/>
      <c r="M565"/>
      <c r="N565"/>
    </row>
    <row r="566" spans="1:14" x14ac:dyDescent="0.25">
      <c r="A566"/>
      <c r="B566"/>
      <c r="C566"/>
      <c r="D566"/>
      <c r="E566"/>
      <c r="F566"/>
      <c r="G566"/>
      <c r="H566"/>
      <c r="I566"/>
      <c r="J566"/>
      <c r="K566"/>
      <c r="L566"/>
      <c r="M566"/>
      <c r="N566"/>
    </row>
    <row r="567" spans="1:14" x14ac:dyDescent="0.25">
      <c r="A567"/>
      <c r="B567"/>
      <c r="C567"/>
      <c r="D567"/>
      <c r="E567"/>
      <c r="F567"/>
      <c r="G567"/>
      <c r="H567"/>
      <c r="I567"/>
      <c r="J567"/>
      <c r="K567"/>
      <c r="L567"/>
      <c r="M567"/>
      <c r="N567"/>
    </row>
    <row r="568" spans="1:14" x14ac:dyDescent="0.25">
      <c r="A568"/>
      <c r="B568"/>
      <c r="C568"/>
      <c r="D568"/>
      <c r="E568"/>
      <c r="F568"/>
      <c r="G568"/>
      <c r="H568"/>
      <c r="I568"/>
      <c r="J568"/>
      <c r="K568"/>
      <c r="L568"/>
      <c r="M568"/>
      <c r="N568"/>
    </row>
    <row r="569" spans="1:14" x14ac:dyDescent="0.25">
      <c r="A569"/>
      <c r="B569"/>
      <c r="C569"/>
      <c r="D569"/>
      <c r="E569"/>
      <c r="F569"/>
      <c r="G569"/>
      <c r="H569"/>
      <c r="I569"/>
      <c r="J569"/>
      <c r="K569"/>
      <c r="L569"/>
      <c r="M569"/>
      <c r="N569"/>
    </row>
    <row r="570" spans="1:14" x14ac:dyDescent="0.25">
      <c r="A570"/>
      <c r="B570"/>
      <c r="C570"/>
      <c r="D570"/>
      <c r="E570"/>
      <c r="F570"/>
      <c r="G570"/>
      <c r="H570"/>
      <c r="I570"/>
      <c r="J570"/>
      <c r="K570"/>
      <c r="L570"/>
      <c r="M570"/>
      <c r="N570"/>
    </row>
    <row r="571" spans="1:14" x14ac:dyDescent="0.25">
      <c r="A571"/>
      <c r="B571"/>
      <c r="C571"/>
      <c r="D571"/>
      <c r="E571"/>
      <c r="F571"/>
      <c r="G571"/>
      <c r="H571"/>
      <c r="I571"/>
      <c r="J571"/>
      <c r="K571"/>
      <c r="L571"/>
      <c r="M571"/>
      <c r="N571"/>
    </row>
    <row r="572" spans="1:14" x14ac:dyDescent="0.25">
      <c r="A572"/>
      <c r="B572"/>
      <c r="C572"/>
      <c r="D572"/>
      <c r="E572"/>
      <c r="F572"/>
      <c r="G572"/>
      <c r="H572"/>
      <c r="I572"/>
      <c r="J572"/>
      <c r="K572"/>
      <c r="L572"/>
      <c r="M572"/>
      <c r="N572"/>
    </row>
    <row r="573" spans="1:14" x14ac:dyDescent="0.25">
      <c r="A573"/>
      <c r="B573"/>
      <c r="C573"/>
      <c r="D573"/>
      <c r="E573"/>
      <c r="F573"/>
      <c r="G573"/>
      <c r="H573"/>
      <c r="I573"/>
      <c r="J573"/>
      <c r="K573"/>
      <c r="L573"/>
      <c r="M573"/>
      <c r="N573"/>
    </row>
    <row r="574" spans="1:14" x14ac:dyDescent="0.25">
      <c r="A574"/>
      <c r="B574"/>
      <c r="C574"/>
      <c r="D574"/>
      <c r="E574"/>
      <c r="F574"/>
      <c r="G574"/>
      <c r="H574"/>
      <c r="I574"/>
      <c r="J574"/>
      <c r="K574"/>
      <c r="L574"/>
      <c r="M574"/>
      <c r="N574"/>
    </row>
    <row r="575" spans="1:14" x14ac:dyDescent="0.25">
      <c r="A575"/>
      <c r="B575"/>
      <c r="C575"/>
      <c r="D575"/>
      <c r="E575"/>
      <c r="F575"/>
      <c r="G575"/>
      <c r="H575"/>
      <c r="I575"/>
      <c r="J575"/>
      <c r="K575"/>
      <c r="L575"/>
      <c r="M575"/>
      <c r="N575"/>
    </row>
    <row r="576" spans="1:14" x14ac:dyDescent="0.25">
      <c r="A576"/>
      <c r="B576"/>
      <c r="C576"/>
      <c r="D576"/>
      <c r="E576"/>
      <c r="F576"/>
      <c r="G576"/>
      <c r="H576"/>
      <c r="I576"/>
      <c r="J576"/>
      <c r="K576"/>
      <c r="L576"/>
      <c r="M576"/>
      <c r="N576"/>
    </row>
    <row r="577" spans="1:14" x14ac:dyDescent="0.25">
      <c r="A577"/>
      <c r="B577"/>
      <c r="C577"/>
      <c r="D577"/>
      <c r="E577"/>
      <c r="F577"/>
      <c r="G577"/>
      <c r="H577"/>
      <c r="I577"/>
      <c r="J577"/>
      <c r="K577"/>
      <c r="L577"/>
      <c r="M577"/>
      <c r="N577"/>
    </row>
    <row r="578" spans="1:14" x14ac:dyDescent="0.25">
      <c r="A578"/>
      <c r="B578"/>
      <c r="C578"/>
      <c r="D578"/>
      <c r="E578"/>
      <c r="F578"/>
      <c r="G578"/>
      <c r="H578"/>
      <c r="I578"/>
      <c r="J578"/>
      <c r="K578"/>
      <c r="L578"/>
      <c r="M578"/>
      <c r="N578"/>
    </row>
    <row r="579" spans="1:14" x14ac:dyDescent="0.25">
      <c r="A579"/>
      <c r="B579"/>
      <c r="C579"/>
      <c r="D579"/>
      <c r="E579"/>
      <c r="F579"/>
      <c r="G579"/>
      <c r="H579"/>
      <c r="I579"/>
      <c r="J579"/>
      <c r="K579"/>
      <c r="L579"/>
      <c r="M579"/>
      <c r="N579"/>
    </row>
    <row r="580" spans="1:14" x14ac:dyDescent="0.25">
      <c r="A580"/>
      <c r="B580"/>
      <c r="C580"/>
      <c r="D580"/>
      <c r="E580"/>
      <c r="F580"/>
      <c r="G580"/>
      <c r="H580"/>
      <c r="I580"/>
      <c r="J580"/>
      <c r="K580"/>
      <c r="L580"/>
      <c r="M580"/>
      <c r="N580"/>
    </row>
    <row r="581" spans="1:14" x14ac:dyDescent="0.25">
      <c r="A581"/>
      <c r="B581"/>
      <c r="C581"/>
      <c r="D581"/>
      <c r="E581"/>
      <c r="F581"/>
      <c r="G581"/>
      <c r="H581"/>
      <c r="I581"/>
      <c r="J581"/>
      <c r="K581"/>
      <c r="L581"/>
      <c r="M581"/>
      <c r="N581"/>
    </row>
    <row r="582" spans="1:14" x14ac:dyDescent="0.25">
      <c r="A582"/>
      <c r="B582"/>
      <c r="C582"/>
      <c r="D582"/>
      <c r="E582"/>
      <c r="F582"/>
      <c r="G582"/>
      <c r="H582"/>
      <c r="I582"/>
      <c r="J582"/>
      <c r="K582"/>
      <c r="L582"/>
      <c r="M582"/>
      <c r="N582"/>
    </row>
    <row r="583" spans="1:14" x14ac:dyDescent="0.25">
      <c r="A583"/>
      <c r="B583"/>
      <c r="C583"/>
      <c r="D583"/>
      <c r="E583"/>
      <c r="F583"/>
      <c r="G583"/>
      <c r="H583"/>
      <c r="I583"/>
      <c r="J583"/>
      <c r="K583"/>
      <c r="L583"/>
      <c r="M583"/>
      <c r="N583"/>
    </row>
    <row r="584" spans="1:14" x14ac:dyDescent="0.25">
      <c r="A584"/>
      <c r="B584"/>
      <c r="C584"/>
      <c r="D584"/>
      <c r="E584"/>
      <c r="F584"/>
      <c r="G584"/>
      <c r="H584"/>
      <c r="I584"/>
      <c r="J584"/>
      <c r="K584"/>
      <c r="L584"/>
      <c r="M584"/>
      <c r="N584"/>
    </row>
    <row r="585" spans="1:14" x14ac:dyDescent="0.25">
      <c r="A585"/>
      <c r="B585"/>
      <c r="C585"/>
      <c r="D585"/>
      <c r="E585"/>
      <c r="F585"/>
      <c r="G585"/>
      <c r="H585"/>
      <c r="I585"/>
      <c r="J585"/>
      <c r="K585"/>
      <c r="L585"/>
      <c r="M585"/>
      <c r="N585"/>
    </row>
    <row r="586" spans="1:14" x14ac:dyDescent="0.25">
      <c r="A586"/>
      <c r="B586"/>
      <c r="C586"/>
      <c r="D586"/>
      <c r="E586"/>
      <c r="F586"/>
      <c r="G586"/>
      <c r="H586"/>
      <c r="I586"/>
      <c r="J586"/>
      <c r="K586"/>
      <c r="L586"/>
      <c r="M586"/>
      <c r="N586"/>
    </row>
    <row r="587" spans="1:14" x14ac:dyDescent="0.25">
      <c r="A587"/>
      <c r="B587"/>
      <c r="C587"/>
      <c r="D587"/>
      <c r="E587"/>
      <c r="F587"/>
      <c r="G587"/>
      <c r="H587"/>
      <c r="I587"/>
      <c r="J587"/>
      <c r="K587"/>
      <c r="L587"/>
      <c r="M587"/>
      <c r="N587"/>
    </row>
    <row r="588" spans="1:14" x14ac:dyDescent="0.25">
      <c r="A588"/>
      <c r="B588"/>
      <c r="C588"/>
      <c r="D588"/>
      <c r="E588"/>
      <c r="F588"/>
      <c r="G588"/>
      <c r="H588"/>
      <c r="I588"/>
      <c r="J588"/>
      <c r="K588"/>
      <c r="L588"/>
      <c r="M588"/>
      <c r="N588"/>
    </row>
    <row r="589" spans="1:14" x14ac:dyDescent="0.25">
      <c r="A589"/>
      <c r="B589"/>
      <c r="C589"/>
      <c r="D589"/>
      <c r="E589"/>
      <c r="F589"/>
      <c r="G589"/>
      <c r="H589"/>
      <c r="I589"/>
      <c r="J589"/>
      <c r="K589"/>
      <c r="L589"/>
      <c r="M589"/>
      <c r="N589"/>
    </row>
    <row r="590" spans="1:14" x14ac:dyDescent="0.25">
      <c r="A590"/>
      <c r="B590"/>
      <c r="C590"/>
      <c r="D590"/>
      <c r="E590"/>
      <c r="F590"/>
      <c r="G590"/>
      <c r="H590"/>
      <c r="I590"/>
      <c r="J590"/>
      <c r="K590"/>
      <c r="L590"/>
      <c r="M590"/>
      <c r="N590"/>
    </row>
    <row r="591" spans="1:14" x14ac:dyDescent="0.25">
      <c r="A591"/>
      <c r="B591"/>
      <c r="C591"/>
      <c r="D591"/>
      <c r="E591"/>
      <c r="F591"/>
      <c r="G591"/>
      <c r="H591"/>
      <c r="I591"/>
      <c r="J591"/>
      <c r="K591"/>
      <c r="L591"/>
      <c r="M591"/>
      <c r="N591"/>
    </row>
    <row r="592" spans="1:14" x14ac:dyDescent="0.25">
      <c r="A592"/>
      <c r="B592"/>
      <c r="C592"/>
      <c r="D592"/>
      <c r="E592"/>
      <c r="F592"/>
      <c r="G592"/>
      <c r="H592"/>
      <c r="I592"/>
      <c r="J592"/>
      <c r="K592"/>
      <c r="L592"/>
      <c r="M592"/>
      <c r="N592"/>
    </row>
    <row r="593" spans="1:14" x14ac:dyDescent="0.25">
      <c r="A593"/>
      <c r="B593"/>
      <c r="C593"/>
      <c r="D593"/>
      <c r="E593"/>
      <c r="F593"/>
      <c r="G593"/>
      <c r="H593"/>
      <c r="I593"/>
      <c r="J593"/>
      <c r="K593"/>
      <c r="L593"/>
      <c r="M593"/>
      <c r="N593"/>
    </row>
    <row r="594" spans="1:14" x14ac:dyDescent="0.25">
      <c r="A594"/>
      <c r="B594"/>
      <c r="C594"/>
      <c r="D594"/>
      <c r="E594"/>
      <c r="F594"/>
      <c r="G594"/>
      <c r="H594"/>
      <c r="I594"/>
      <c r="J594"/>
      <c r="K594"/>
      <c r="L594"/>
      <c r="M594"/>
      <c r="N594"/>
    </row>
    <row r="595" spans="1:14" x14ac:dyDescent="0.25">
      <c r="A595"/>
      <c r="B595"/>
      <c r="C595"/>
      <c r="D595"/>
      <c r="E595"/>
      <c r="F595"/>
      <c r="G595"/>
      <c r="H595"/>
      <c r="I595"/>
      <c r="J595"/>
      <c r="K595"/>
      <c r="L595"/>
      <c r="M595"/>
      <c r="N595"/>
    </row>
    <row r="596" spans="1:14" x14ac:dyDescent="0.25">
      <c r="A596"/>
      <c r="B596"/>
      <c r="C596"/>
      <c r="D596"/>
      <c r="E596"/>
      <c r="F596"/>
      <c r="G596"/>
      <c r="H596"/>
      <c r="I596"/>
      <c r="J596"/>
      <c r="K596"/>
      <c r="L596"/>
      <c r="M596"/>
      <c r="N596"/>
    </row>
    <row r="597" spans="1:14" x14ac:dyDescent="0.25">
      <c r="A597"/>
      <c r="B597"/>
      <c r="C597"/>
      <c r="D597"/>
      <c r="E597"/>
      <c r="F597"/>
      <c r="G597"/>
      <c r="H597"/>
      <c r="I597"/>
      <c r="J597"/>
      <c r="K597"/>
      <c r="L597"/>
      <c r="M597"/>
      <c r="N597"/>
    </row>
    <row r="598" spans="1:14" x14ac:dyDescent="0.25">
      <c r="A598"/>
      <c r="B598"/>
      <c r="C598"/>
      <c r="D598"/>
      <c r="E598"/>
      <c r="F598"/>
      <c r="G598"/>
      <c r="H598"/>
      <c r="I598"/>
      <c r="J598"/>
      <c r="K598"/>
      <c r="L598"/>
      <c r="M598"/>
      <c r="N598"/>
    </row>
    <row r="599" spans="1:14" x14ac:dyDescent="0.25">
      <c r="A599"/>
      <c r="B599"/>
      <c r="C599"/>
      <c r="D599"/>
      <c r="E599"/>
      <c r="F599"/>
      <c r="G599"/>
      <c r="H599"/>
      <c r="I599"/>
      <c r="J599"/>
      <c r="K599"/>
      <c r="L599"/>
      <c r="M599"/>
      <c r="N599"/>
    </row>
    <row r="600" spans="1:14" x14ac:dyDescent="0.25">
      <c r="A600"/>
      <c r="B600"/>
      <c r="C600"/>
      <c r="D600"/>
      <c r="E600"/>
      <c r="F600"/>
      <c r="G600"/>
      <c r="H600"/>
      <c r="I600"/>
      <c r="J600"/>
      <c r="K600"/>
      <c r="L600"/>
      <c r="M600"/>
      <c r="N600"/>
    </row>
    <row r="601" spans="1:14" x14ac:dyDescent="0.25">
      <c r="A601"/>
      <c r="B601"/>
      <c r="C601"/>
      <c r="D601"/>
      <c r="E601"/>
      <c r="F601"/>
      <c r="G601"/>
      <c r="H601"/>
      <c r="I601"/>
      <c r="J601"/>
      <c r="K601"/>
      <c r="L601"/>
      <c r="M601"/>
      <c r="N601"/>
    </row>
    <row r="602" spans="1:14" x14ac:dyDescent="0.25">
      <c r="A602"/>
      <c r="B602"/>
      <c r="C602"/>
      <c r="D602"/>
      <c r="E602"/>
      <c r="F602"/>
      <c r="G602"/>
      <c r="H602"/>
      <c r="I602"/>
      <c r="J602"/>
      <c r="K602"/>
      <c r="L602"/>
      <c r="M602"/>
      <c r="N602"/>
    </row>
    <row r="603" spans="1:14" x14ac:dyDescent="0.25">
      <c r="A603"/>
      <c r="B603"/>
      <c r="C603"/>
      <c r="D603"/>
      <c r="E603"/>
      <c r="F603"/>
      <c r="G603"/>
      <c r="H603"/>
      <c r="I603"/>
      <c r="J603"/>
      <c r="K603"/>
      <c r="L603"/>
      <c r="M603"/>
      <c r="N603"/>
    </row>
    <row r="604" spans="1:14" x14ac:dyDescent="0.25">
      <c r="A604"/>
      <c r="B604"/>
      <c r="C604"/>
      <c r="D604"/>
      <c r="E604"/>
      <c r="F604"/>
      <c r="G604"/>
      <c r="H604"/>
      <c r="I604"/>
      <c r="J604"/>
      <c r="K604"/>
      <c r="L604"/>
      <c r="M604"/>
      <c r="N604"/>
    </row>
    <row r="605" spans="1:14" x14ac:dyDescent="0.25">
      <c r="A605"/>
      <c r="B605"/>
      <c r="C605"/>
      <c r="D605"/>
      <c r="E605"/>
      <c r="F605"/>
      <c r="G605"/>
      <c r="H605"/>
      <c r="I605"/>
      <c r="J605"/>
      <c r="K605"/>
      <c r="L605"/>
      <c r="M605"/>
      <c r="N605"/>
    </row>
    <row r="606" spans="1:14" x14ac:dyDescent="0.25">
      <c r="A606"/>
      <c r="B606"/>
      <c r="C606"/>
      <c r="D606"/>
      <c r="E606"/>
      <c r="F606"/>
      <c r="G606"/>
      <c r="H606"/>
      <c r="I606"/>
      <c r="J606"/>
      <c r="K606"/>
      <c r="L606"/>
      <c r="M606"/>
      <c r="N606"/>
    </row>
    <row r="607" spans="1:14" x14ac:dyDescent="0.25">
      <c r="A607"/>
      <c r="B607"/>
      <c r="C607"/>
      <c r="D607"/>
      <c r="E607"/>
      <c r="F607"/>
      <c r="G607"/>
      <c r="H607"/>
      <c r="I607"/>
      <c r="J607"/>
      <c r="K607"/>
      <c r="L607"/>
      <c r="M607"/>
      <c r="N607"/>
    </row>
    <row r="608" spans="1:14" x14ac:dyDescent="0.25">
      <c r="A608"/>
      <c r="B608"/>
      <c r="C608"/>
      <c r="D608"/>
      <c r="E608"/>
      <c r="F608"/>
      <c r="G608"/>
      <c r="H608"/>
      <c r="I608"/>
      <c r="J608"/>
      <c r="K608"/>
      <c r="L608"/>
      <c r="M608"/>
      <c r="N608"/>
    </row>
    <row r="609" spans="1:14" x14ac:dyDescent="0.25">
      <c r="A609"/>
      <c r="B609"/>
      <c r="C609"/>
      <c r="D609"/>
      <c r="E609"/>
      <c r="F609"/>
      <c r="G609"/>
      <c r="H609"/>
      <c r="I609"/>
      <c r="J609"/>
      <c r="K609"/>
      <c r="L609"/>
      <c r="M609"/>
      <c r="N609"/>
    </row>
    <row r="610" spans="1:14" x14ac:dyDescent="0.25">
      <c r="A610"/>
      <c r="B610"/>
      <c r="C610"/>
      <c r="D610"/>
      <c r="E610"/>
      <c r="F610"/>
      <c r="G610"/>
      <c r="H610"/>
      <c r="I610"/>
      <c r="J610"/>
      <c r="K610"/>
      <c r="L610"/>
      <c r="M610"/>
      <c r="N610"/>
    </row>
    <row r="611" spans="1:14" x14ac:dyDescent="0.25">
      <c r="A611"/>
      <c r="B611"/>
      <c r="C611"/>
      <c r="D611"/>
      <c r="E611"/>
      <c r="F611"/>
      <c r="G611"/>
      <c r="H611"/>
      <c r="I611"/>
      <c r="J611"/>
      <c r="K611"/>
      <c r="L611"/>
      <c r="M611"/>
      <c r="N611"/>
    </row>
    <row r="612" spans="1:14" x14ac:dyDescent="0.25">
      <c r="A612"/>
      <c r="B612"/>
      <c r="C612"/>
      <c r="D612"/>
      <c r="E612"/>
      <c r="F612"/>
      <c r="G612"/>
      <c r="H612"/>
      <c r="I612"/>
      <c r="J612"/>
      <c r="K612"/>
      <c r="L612"/>
      <c r="M612"/>
      <c r="N612"/>
    </row>
    <row r="613" spans="1:14" x14ac:dyDescent="0.25">
      <c r="A613"/>
      <c r="B613"/>
      <c r="C613"/>
      <c r="D613"/>
      <c r="E613"/>
      <c r="F613"/>
      <c r="G613"/>
      <c r="H613"/>
      <c r="I613"/>
      <c r="J613"/>
      <c r="K613"/>
      <c r="L613"/>
      <c r="M613"/>
      <c r="N613"/>
    </row>
    <row r="614" spans="1:14" x14ac:dyDescent="0.25">
      <c r="A614"/>
      <c r="B614"/>
      <c r="C614"/>
      <c r="D614"/>
      <c r="E614"/>
      <c r="F614"/>
      <c r="G614"/>
      <c r="H614"/>
      <c r="I614"/>
      <c r="J614"/>
      <c r="K614"/>
      <c r="L614"/>
      <c r="M614"/>
      <c r="N614"/>
    </row>
    <row r="615" spans="1:14" x14ac:dyDescent="0.25">
      <c r="A615"/>
      <c r="B615"/>
      <c r="C615"/>
      <c r="D615"/>
      <c r="E615"/>
      <c r="F615"/>
      <c r="G615"/>
      <c r="H615"/>
      <c r="I615"/>
      <c r="J615"/>
      <c r="K615"/>
      <c r="L615"/>
      <c r="M615"/>
      <c r="N615"/>
    </row>
    <row r="616" spans="1:14" x14ac:dyDescent="0.25">
      <c r="A616"/>
      <c r="B616"/>
      <c r="C616"/>
      <c r="D616"/>
      <c r="E616"/>
      <c r="F616"/>
      <c r="G616"/>
      <c r="H616"/>
      <c r="I616"/>
      <c r="J616"/>
      <c r="K616"/>
      <c r="L616"/>
      <c r="M616"/>
      <c r="N616"/>
    </row>
    <row r="617" spans="1:14" x14ac:dyDescent="0.25">
      <c r="A617"/>
      <c r="B617"/>
      <c r="C617"/>
      <c r="D617"/>
      <c r="E617"/>
      <c r="F617"/>
      <c r="G617"/>
      <c r="H617"/>
      <c r="I617"/>
      <c r="J617"/>
      <c r="K617"/>
      <c r="L617"/>
      <c r="M617"/>
      <c r="N617"/>
    </row>
    <row r="618" spans="1:14" x14ac:dyDescent="0.25">
      <c r="A618"/>
      <c r="B618"/>
      <c r="C618"/>
      <c r="D618"/>
      <c r="E618"/>
      <c r="F618"/>
      <c r="G618"/>
      <c r="H618"/>
      <c r="I618"/>
      <c r="J618"/>
      <c r="K618"/>
      <c r="L618"/>
      <c r="M618"/>
      <c r="N618"/>
    </row>
    <row r="619" spans="1:14" x14ac:dyDescent="0.25">
      <c r="A619"/>
      <c r="B619"/>
      <c r="C619"/>
      <c r="D619"/>
      <c r="E619"/>
      <c r="F619"/>
      <c r="G619"/>
      <c r="H619"/>
      <c r="I619"/>
      <c r="J619"/>
      <c r="K619"/>
      <c r="L619"/>
      <c r="M619"/>
      <c r="N619"/>
    </row>
    <row r="620" spans="1:14" x14ac:dyDescent="0.25">
      <c r="A620"/>
      <c r="B620"/>
      <c r="C620"/>
      <c r="D620"/>
      <c r="E620"/>
      <c r="F620"/>
      <c r="G620"/>
      <c r="H620"/>
      <c r="I620"/>
      <c r="J620"/>
      <c r="K620"/>
      <c r="L620"/>
      <c r="M620"/>
      <c r="N620"/>
    </row>
    <row r="621" spans="1:14" x14ac:dyDescent="0.25">
      <c r="A621"/>
      <c r="B621"/>
      <c r="C621"/>
      <c r="D621"/>
      <c r="E621"/>
      <c r="F621"/>
      <c r="G621"/>
      <c r="H621"/>
      <c r="I621"/>
      <c r="J621"/>
      <c r="K621"/>
      <c r="L621"/>
      <c r="M621"/>
      <c r="N621"/>
    </row>
    <row r="622" spans="1:14" x14ac:dyDescent="0.25">
      <c r="A622"/>
      <c r="B622"/>
      <c r="C622"/>
      <c r="D622"/>
      <c r="E622"/>
      <c r="F622"/>
      <c r="G622"/>
      <c r="H622"/>
      <c r="I622"/>
      <c r="J622"/>
      <c r="K622"/>
      <c r="L622"/>
      <c r="M622"/>
      <c r="N622"/>
    </row>
    <row r="623" spans="1:14" x14ac:dyDescent="0.25">
      <c r="A623"/>
      <c r="B623"/>
      <c r="C623"/>
      <c r="D623"/>
      <c r="E623"/>
      <c r="F623"/>
      <c r="G623"/>
      <c r="H623"/>
      <c r="I623"/>
      <c r="J623"/>
      <c r="K623"/>
      <c r="L623"/>
      <c r="M623"/>
      <c r="N623"/>
    </row>
    <row r="624" spans="1:14" x14ac:dyDescent="0.25">
      <c r="A624"/>
      <c r="B624"/>
      <c r="C624"/>
      <c r="D624"/>
      <c r="E624"/>
      <c r="F624"/>
      <c r="G624"/>
      <c r="H624"/>
      <c r="I624"/>
      <c r="J624"/>
      <c r="K624"/>
      <c r="L624"/>
      <c r="M624"/>
      <c r="N624"/>
    </row>
    <row r="625" spans="1:14" x14ac:dyDescent="0.25">
      <c r="A625"/>
      <c r="B625"/>
      <c r="C625"/>
      <c r="D625"/>
      <c r="E625"/>
      <c r="F625"/>
      <c r="G625"/>
      <c r="H625"/>
      <c r="I625"/>
      <c r="J625"/>
      <c r="K625"/>
      <c r="L625"/>
      <c r="M625"/>
      <c r="N625"/>
    </row>
    <row r="626" spans="1:14" x14ac:dyDescent="0.25">
      <c r="A626"/>
      <c r="B626"/>
      <c r="C626"/>
      <c r="D626"/>
      <c r="E626"/>
      <c r="F626"/>
      <c r="G626"/>
      <c r="H626"/>
      <c r="I626"/>
      <c r="J626"/>
      <c r="K626"/>
      <c r="L626"/>
      <c r="M626"/>
      <c r="N626"/>
    </row>
    <row r="627" spans="1:14" x14ac:dyDescent="0.25">
      <c r="A627"/>
      <c r="B627"/>
      <c r="C627"/>
      <c r="D627"/>
      <c r="E627"/>
      <c r="F627"/>
      <c r="G627"/>
      <c r="H627"/>
      <c r="I627"/>
      <c r="J627"/>
      <c r="K627"/>
      <c r="L627"/>
      <c r="M627"/>
      <c r="N627"/>
    </row>
    <row r="628" spans="1:14" x14ac:dyDescent="0.25">
      <c r="A628"/>
      <c r="B628"/>
      <c r="C628"/>
      <c r="D628"/>
      <c r="E628"/>
      <c r="F628"/>
      <c r="G628"/>
      <c r="H628"/>
      <c r="I628"/>
      <c r="J628"/>
      <c r="K628"/>
      <c r="L628"/>
      <c r="M628"/>
      <c r="N628"/>
    </row>
    <row r="629" spans="1:14" x14ac:dyDescent="0.25">
      <c r="A629"/>
      <c r="B629"/>
      <c r="C629"/>
      <c r="D629"/>
      <c r="E629"/>
      <c r="F629"/>
      <c r="G629"/>
      <c r="H629"/>
      <c r="I629"/>
      <c r="J629"/>
      <c r="K629"/>
      <c r="L629"/>
      <c r="M629"/>
      <c r="N629"/>
    </row>
    <row r="630" spans="1:14" x14ac:dyDescent="0.25">
      <c r="A630"/>
      <c r="B630"/>
      <c r="C630"/>
      <c r="D630"/>
      <c r="E630"/>
      <c r="F630"/>
      <c r="G630"/>
      <c r="H630"/>
      <c r="I630"/>
      <c r="J630"/>
      <c r="K630"/>
      <c r="L630"/>
      <c r="M630"/>
      <c r="N630"/>
    </row>
    <row r="631" spans="1:14" x14ac:dyDescent="0.25">
      <c r="A631"/>
      <c r="B631"/>
      <c r="C631"/>
      <c r="D631"/>
      <c r="E631"/>
      <c r="F631"/>
      <c r="G631"/>
      <c r="H631"/>
      <c r="I631"/>
      <c r="J631"/>
      <c r="K631"/>
      <c r="L631"/>
      <c r="M631"/>
      <c r="N631"/>
    </row>
    <row r="632" spans="1:14" x14ac:dyDescent="0.25">
      <c r="A632"/>
      <c r="B632"/>
      <c r="C632"/>
      <c r="D632"/>
      <c r="E632"/>
      <c r="F632"/>
      <c r="G632"/>
      <c r="H632"/>
      <c r="I632"/>
      <c r="J632"/>
      <c r="K632"/>
      <c r="L632"/>
      <c r="M632"/>
      <c r="N632"/>
    </row>
    <row r="633" spans="1:14" x14ac:dyDescent="0.25">
      <c r="A633"/>
      <c r="B633"/>
      <c r="C633"/>
      <c r="D633"/>
      <c r="E633"/>
      <c r="F633"/>
      <c r="G633"/>
      <c r="H633"/>
      <c r="I633"/>
      <c r="J633"/>
      <c r="K633"/>
      <c r="L633"/>
      <c r="M633"/>
      <c r="N633"/>
    </row>
    <row r="634" spans="1:14" x14ac:dyDescent="0.25">
      <c r="A634"/>
      <c r="B634"/>
      <c r="C634"/>
      <c r="D634"/>
      <c r="E634"/>
      <c r="F634"/>
      <c r="G634"/>
      <c r="H634"/>
      <c r="I634"/>
      <c r="J634"/>
      <c r="K634"/>
      <c r="L634"/>
      <c r="M634"/>
      <c r="N634"/>
    </row>
    <row r="635" spans="1:14" x14ac:dyDescent="0.25">
      <c r="A635"/>
      <c r="B635"/>
      <c r="C635"/>
      <c r="D635"/>
      <c r="E635"/>
      <c r="F635"/>
      <c r="G635"/>
      <c r="H635"/>
      <c r="I635"/>
      <c r="J635"/>
      <c r="K635"/>
      <c r="L635"/>
      <c r="M635"/>
      <c r="N635"/>
    </row>
    <row r="636" spans="1:14" x14ac:dyDescent="0.25">
      <c r="A636"/>
      <c r="B636"/>
      <c r="C636"/>
      <c r="D636"/>
      <c r="E636"/>
      <c r="F636"/>
      <c r="G636"/>
      <c r="H636"/>
      <c r="I636"/>
      <c r="J636"/>
      <c r="K636"/>
      <c r="L636"/>
      <c r="M636"/>
      <c r="N636"/>
    </row>
    <row r="637" spans="1:14" x14ac:dyDescent="0.25">
      <c r="A637"/>
      <c r="B637"/>
      <c r="C637"/>
      <c r="D637"/>
      <c r="E637"/>
      <c r="F637"/>
      <c r="G637"/>
      <c r="H637"/>
      <c r="I637"/>
      <c r="J637"/>
      <c r="K637"/>
      <c r="L637"/>
      <c r="M637"/>
      <c r="N637"/>
    </row>
    <row r="638" spans="1:14" x14ac:dyDescent="0.25">
      <c r="A638"/>
      <c r="B638"/>
      <c r="C638"/>
      <c r="D638"/>
      <c r="E638"/>
      <c r="F638"/>
      <c r="G638"/>
      <c r="H638"/>
      <c r="I638"/>
      <c r="J638"/>
      <c r="K638"/>
      <c r="L638"/>
      <c r="M638"/>
      <c r="N638"/>
    </row>
    <row r="639" spans="1:14" x14ac:dyDescent="0.25">
      <c r="A639"/>
      <c r="B639"/>
      <c r="C639"/>
      <c r="D639"/>
      <c r="E639"/>
      <c r="F639"/>
      <c r="G639"/>
      <c r="H639"/>
      <c r="I639"/>
      <c r="J639"/>
      <c r="K639"/>
      <c r="L639"/>
      <c r="M639"/>
      <c r="N639"/>
    </row>
    <row r="640" spans="1:14" x14ac:dyDescent="0.25">
      <c r="A640"/>
      <c r="B640"/>
      <c r="C640"/>
      <c r="D640"/>
      <c r="E640"/>
      <c r="F640"/>
      <c r="G640"/>
      <c r="H640"/>
      <c r="I640"/>
      <c r="J640"/>
      <c r="K640"/>
      <c r="L640"/>
      <c r="M640"/>
      <c r="N640"/>
    </row>
    <row r="641" spans="1:14" x14ac:dyDescent="0.25">
      <c r="A641"/>
      <c r="B641"/>
      <c r="C641"/>
      <c r="D641"/>
      <c r="E641"/>
      <c r="F641"/>
      <c r="G641"/>
      <c r="H641"/>
      <c r="I641"/>
      <c r="J641"/>
      <c r="K641"/>
      <c r="L641"/>
      <c r="M641"/>
      <c r="N641"/>
    </row>
    <row r="642" spans="1:14" x14ac:dyDescent="0.25">
      <c r="A642"/>
      <c r="B642"/>
      <c r="C642"/>
      <c r="D642"/>
      <c r="E642"/>
      <c r="F642"/>
      <c r="G642"/>
      <c r="H642"/>
      <c r="I642"/>
      <c r="J642"/>
      <c r="K642"/>
      <c r="L642"/>
      <c r="M642"/>
      <c r="N642"/>
    </row>
    <row r="643" spans="1:14" x14ac:dyDescent="0.25">
      <c r="A643"/>
      <c r="B643"/>
      <c r="C643"/>
      <c r="D643"/>
      <c r="E643"/>
      <c r="F643"/>
      <c r="G643"/>
      <c r="H643"/>
      <c r="I643"/>
      <c r="J643"/>
      <c r="K643"/>
      <c r="L643"/>
      <c r="M643"/>
      <c r="N643"/>
    </row>
    <row r="644" spans="1:14" x14ac:dyDescent="0.25">
      <c r="A644"/>
      <c r="B644"/>
      <c r="C644"/>
      <c r="D644"/>
      <c r="E644"/>
      <c r="F644"/>
      <c r="G644"/>
      <c r="H644"/>
      <c r="I644"/>
      <c r="J644"/>
      <c r="K644"/>
      <c r="L644"/>
      <c r="M644"/>
      <c r="N644"/>
    </row>
    <row r="645" spans="1:14" x14ac:dyDescent="0.25">
      <c r="A645"/>
      <c r="B645"/>
      <c r="C645"/>
      <c r="D645"/>
      <c r="E645"/>
      <c r="F645"/>
      <c r="G645"/>
      <c r="H645"/>
      <c r="I645"/>
      <c r="J645"/>
      <c r="K645"/>
      <c r="L645"/>
      <c r="M645"/>
      <c r="N645"/>
    </row>
    <row r="646" spans="1:14" x14ac:dyDescent="0.25">
      <c r="A646"/>
      <c r="B646"/>
      <c r="C646"/>
      <c r="D646"/>
      <c r="E646"/>
      <c r="F646"/>
      <c r="G646"/>
      <c r="H646"/>
      <c r="I646"/>
      <c r="J646"/>
      <c r="K646"/>
      <c r="L646"/>
      <c r="M646"/>
      <c r="N646"/>
    </row>
    <row r="647" spans="1:14" x14ac:dyDescent="0.25">
      <c r="A647"/>
      <c r="B647"/>
      <c r="C647"/>
      <c r="D647"/>
      <c r="E647"/>
      <c r="F647"/>
      <c r="G647"/>
      <c r="H647"/>
      <c r="I647"/>
      <c r="J647"/>
      <c r="K647"/>
      <c r="L647"/>
      <c r="M647"/>
      <c r="N647"/>
    </row>
    <row r="648" spans="1:14" x14ac:dyDescent="0.25">
      <c r="A648"/>
      <c r="B648"/>
      <c r="C648"/>
      <c r="D648"/>
      <c r="E648"/>
      <c r="F648"/>
      <c r="G648"/>
      <c r="H648"/>
      <c r="I648"/>
      <c r="J648"/>
      <c r="K648"/>
      <c r="L648"/>
      <c r="M648"/>
      <c r="N648"/>
    </row>
    <row r="649" spans="1:14" x14ac:dyDescent="0.25">
      <c r="A649"/>
      <c r="B649"/>
      <c r="C649"/>
      <c r="D649"/>
      <c r="E649"/>
      <c r="F649"/>
      <c r="G649"/>
      <c r="H649"/>
      <c r="I649"/>
      <c r="J649"/>
      <c r="K649"/>
      <c r="L649"/>
      <c r="M649"/>
      <c r="N649"/>
    </row>
    <row r="650" spans="1:14" x14ac:dyDescent="0.25">
      <c r="A650"/>
      <c r="B650"/>
      <c r="C650"/>
      <c r="D650"/>
      <c r="E650"/>
      <c r="F650"/>
      <c r="G650"/>
      <c r="H650"/>
      <c r="I650"/>
      <c r="J650"/>
      <c r="K650"/>
      <c r="L650"/>
      <c r="M650"/>
      <c r="N650"/>
    </row>
    <row r="651" spans="1:14" x14ac:dyDescent="0.25">
      <c r="A651"/>
      <c r="B651"/>
      <c r="C651"/>
      <c r="D651"/>
      <c r="E651"/>
      <c r="F651"/>
      <c r="G651"/>
      <c r="H651"/>
      <c r="I651"/>
      <c r="J651"/>
      <c r="K651"/>
      <c r="L651"/>
      <c r="M651"/>
      <c r="N651"/>
    </row>
    <row r="652" spans="1:14" x14ac:dyDescent="0.25">
      <c r="A652"/>
      <c r="B652"/>
      <c r="C652"/>
      <c r="D652"/>
      <c r="E652"/>
      <c r="F652"/>
      <c r="G652"/>
      <c r="H652"/>
      <c r="I652"/>
      <c r="J652"/>
      <c r="K652"/>
      <c r="L652"/>
      <c r="M652"/>
      <c r="N652"/>
    </row>
    <row r="653" spans="1:14" x14ac:dyDescent="0.25">
      <c r="A653"/>
      <c r="B653"/>
      <c r="C653"/>
      <c r="D653"/>
      <c r="E653"/>
      <c r="F653"/>
      <c r="G653"/>
      <c r="H653"/>
      <c r="I653"/>
      <c r="J653"/>
      <c r="K653"/>
      <c r="L653"/>
      <c r="M653"/>
      <c r="N653"/>
    </row>
    <row r="654" spans="1:14" x14ac:dyDescent="0.25">
      <c r="A654"/>
      <c r="B654"/>
      <c r="C654"/>
      <c r="D654"/>
      <c r="E654"/>
      <c r="F654"/>
      <c r="G654"/>
      <c r="H654"/>
      <c r="I654"/>
      <c r="J654"/>
      <c r="K654"/>
      <c r="L654"/>
      <c r="M654"/>
      <c r="N654"/>
    </row>
    <row r="655" spans="1:14" x14ac:dyDescent="0.25">
      <c r="A655"/>
      <c r="B655"/>
      <c r="C655"/>
      <c r="D655"/>
      <c r="E655"/>
      <c r="F655"/>
      <c r="G655"/>
      <c r="H655"/>
      <c r="I655"/>
      <c r="J655"/>
      <c r="K655"/>
      <c r="L655"/>
      <c r="M655"/>
      <c r="N655"/>
    </row>
    <row r="656" spans="1:14" x14ac:dyDescent="0.25">
      <c r="A656"/>
      <c r="B656"/>
      <c r="C656"/>
      <c r="D656"/>
      <c r="E656"/>
      <c r="F656"/>
      <c r="G656"/>
      <c r="H656"/>
      <c r="I656"/>
      <c r="J656"/>
      <c r="K656"/>
      <c r="L656"/>
      <c r="M656"/>
      <c r="N656"/>
    </row>
    <row r="657" spans="1:14" x14ac:dyDescent="0.25">
      <c r="A657"/>
      <c r="B657"/>
      <c r="C657"/>
      <c r="D657"/>
      <c r="E657"/>
      <c r="F657"/>
      <c r="G657"/>
      <c r="H657"/>
      <c r="I657"/>
      <c r="J657"/>
      <c r="K657"/>
      <c r="L657"/>
      <c r="M657"/>
      <c r="N657"/>
    </row>
    <row r="658" spans="1:14" x14ac:dyDescent="0.25">
      <c r="A658"/>
      <c r="B658"/>
      <c r="C658"/>
      <c r="D658"/>
      <c r="E658"/>
      <c r="F658"/>
      <c r="G658"/>
      <c r="H658"/>
      <c r="I658"/>
      <c r="J658"/>
      <c r="K658"/>
      <c r="L658"/>
      <c r="M658"/>
      <c r="N658"/>
    </row>
    <row r="659" spans="1:14" x14ac:dyDescent="0.25">
      <c r="A659"/>
      <c r="B659"/>
      <c r="C659"/>
      <c r="D659"/>
      <c r="E659"/>
      <c r="F659"/>
      <c r="G659"/>
      <c r="H659"/>
      <c r="I659"/>
      <c r="J659"/>
      <c r="K659"/>
      <c r="L659"/>
      <c r="M659"/>
      <c r="N659"/>
    </row>
    <row r="660" spans="1:14" x14ac:dyDescent="0.25">
      <c r="A660"/>
      <c r="B660"/>
      <c r="C660"/>
      <c r="D660"/>
      <c r="E660"/>
      <c r="F660"/>
      <c r="G660"/>
      <c r="H660"/>
      <c r="I660"/>
      <c r="J660"/>
      <c r="K660"/>
      <c r="L660"/>
      <c r="M660"/>
      <c r="N660"/>
    </row>
    <row r="661" spans="1:14" x14ac:dyDescent="0.25">
      <c r="A661"/>
      <c r="B661"/>
      <c r="C661"/>
      <c r="D661"/>
      <c r="E661"/>
      <c r="F661"/>
      <c r="G661"/>
      <c r="H661"/>
      <c r="I661"/>
      <c r="J661"/>
      <c r="K661"/>
      <c r="L661"/>
      <c r="M661"/>
      <c r="N661"/>
    </row>
    <row r="662" spans="1:14" x14ac:dyDescent="0.25">
      <c r="A662"/>
      <c r="B662"/>
      <c r="C662"/>
      <c r="D662"/>
      <c r="E662"/>
      <c r="F662"/>
      <c r="G662"/>
      <c r="H662"/>
      <c r="I662"/>
      <c r="J662"/>
      <c r="K662"/>
      <c r="L662"/>
      <c r="M662"/>
      <c r="N662"/>
    </row>
    <row r="663" spans="1:14" x14ac:dyDescent="0.25">
      <c r="A663"/>
      <c r="B663"/>
      <c r="C663"/>
      <c r="D663"/>
      <c r="E663"/>
      <c r="F663"/>
      <c r="G663"/>
      <c r="H663"/>
      <c r="I663"/>
      <c r="J663"/>
      <c r="K663"/>
      <c r="L663"/>
      <c r="M663"/>
      <c r="N663"/>
    </row>
    <row r="664" spans="1:14" x14ac:dyDescent="0.25">
      <c r="A664"/>
      <c r="B664"/>
      <c r="C664"/>
      <c r="D664"/>
      <c r="E664"/>
      <c r="F664"/>
      <c r="G664"/>
      <c r="H664"/>
      <c r="I664"/>
      <c r="J664"/>
      <c r="K664"/>
      <c r="L664"/>
      <c r="M664"/>
      <c r="N664"/>
    </row>
    <row r="665" spans="1:14" x14ac:dyDescent="0.25">
      <c r="A665"/>
      <c r="B665"/>
      <c r="C665"/>
      <c r="D665"/>
      <c r="E665"/>
      <c r="F665"/>
      <c r="G665"/>
      <c r="H665"/>
      <c r="I665"/>
      <c r="J665"/>
      <c r="K665"/>
      <c r="L665"/>
      <c r="M665"/>
      <c r="N665"/>
    </row>
    <row r="666" spans="1:14" x14ac:dyDescent="0.25">
      <c r="A666"/>
      <c r="B666"/>
      <c r="C666"/>
      <c r="D666"/>
      <c r="E666"/>
      <c r="F666"/>
      <c r="G666"/>
      <c r="H666"/>
      <c r="I666"/>
      <c r="J666"/>
      <c r="K666"/>
      <c r="L666"/>
      <c r="M666"/>
      <c r="N666"/>
    </row>
    <row r="667" spans="1:14" x14ac:dyDescent="0.25">
      <c r="A667"/>
      <c r="B667"/>
      <c r="C667"/>
      <c r="D667"/>
      <c r="E667"/>
      <c r="F667"/>
      <c r="G667"/>
      <c r="H667"/>
      <c r="I667"/>
      <c r="J667"/>
      <c r="K667"/>
      <c r="L667"/>
      <c r="M667"/>
      <c r="N667"/>
    </row>
    <row r="668" spans="1:14" x14ac:dyDescent="0.25">
      <c r="A668"/>
      <c r="B668"/>
      <c r="C668"/>
      <c r="D668"/>
      <c r="E668"/>
      <c r="F668"/>
      <c r="G668"/>
      <c r="H668"/>
      <c r="I668"/>
      <c r="J668"/>
      <c r="K668"/>
      <c r="L668"/>
      <c r="M668"/>
      <c r="N668"/>
    </row>
    <row r="669" spans="1:14" x14ac:dyDescent="0.25">
      <c r="A669"/>
      <c r="B669"/>
      <c r="C669"/>
      <c r="D669"/>
      <c r="E669"/>
      <c r="F669"/>
      <c r="G669"/>
      <c r="H669"/>
      <c r="I669"/>
      <c r="J669"/>
      <c r="K669"/>
      <c r="L669"/>
      <c r="M669"/>
      <c r="N669"/>
    </row>
    <row r="670" spans="1:14" x14ac:dyDescent="0.25">
      <c r="A670"/>
      <c r="B670"/>
      <c r="C670"/>
      <c r="D670"/>
      <c r="E670"/>
      <c r="F670"/>
      <c r="G670"/>
      <c r="H670"/>
      <c r="I670"/>
      <c r="J670"/>
      <c r="K670"/>
      <c r="L670"/>
      <c r="M670"/>
      <c r="N670"/>
    </row>
    <row r="671" spans="1:14" x14ac:dyDescent="0.25">
      <c r="A671"/>
      <c r="B671"/>
      <c r="C671"/>
      <c r="D671"/>
      <c r="E671"/>
      <c r="F671"/>
      <c r="G671"/>
      <c r="H671"/>
      <c r="I671"/>
      <c r="J671"/>
      <c r="K671"/>
      <c r="L671"/>
      <c r="M671"/>
      <c r="N671"/>
    </row>
    <row r="672" spans="1:14" x14ac:dyDescent="0.25">
      <c r="A672"/>
      <c r="B672"/>
      <c r="C672"/>
      <c r="D672"/>
      <c r="E672"/>
      <c r="F672"/>
      <c r="G672"/>
      <c r="H672"/>
      <c r="I672"/>
      <c r="J672"/>
      <c r="K672"/>
      <c r="L672"/>
      <c r="M672"/>
      <c r="N672"/>
    </row>
    <row r="673" spans="1:14" x14ac:dyDescent="0.25">
      <c r="A673"/>
      <c r="B673"/>
      <c r="C673"/>
      <c r="D673"/>
      <c r="E673"/>
      <c r="F673"/>
      <c r="G673"/>
      <c r="H673"/>
      <c r="I673"/>
      <c r="J673"/>
      <c r="K673"/>
      <c r="L673"/>
      <c r="M673"/>
      <c r="N673"/>
    </row>
    <row r="674" spans="1:14" x14ac:dyDescent="0.25">
      <c r="A674"/>
      <c r="B674"/>
      <c r="C674"/>
      <c r="D674"/>
      <c r="E674"/>
      <c r="F674"/>
      <c r="G674"/>
      <c r="H674"/>
      <c r="I674"/>
      <c r="J674"/>
      <c r="K674"/>
      <c r="L674"/>
      <c r="M674"/>
      <c r="N674"/>
    </row>
    <row r="675" spans="1:14" x14ac:dyDescent="0.25">
      <c r="A675"/>
      <c r="B675"/>
      <c r="C675"/>
      <c r="D675"/>
      <c r="E675"/>
      <c r="F675"/>
      <c r="G675"/>
      <c r="H675"/>
      <c r="I675"/>
      <c r="J675"/>
      <c r="K675"/>
      <c r="L675"/>
      <c r="M675"/>
      <c r="N675"/>
    </row>
    <row r="676" spans="1:14" x14ac:dyDescent="0.25">
      <c r="A676"/>
      <c r="B676"/>
      <c r="C676"/>
      <c r="D676"/>
      <c r="E676"/>
      <c r="F676"/>
      <c r="G676"/>
      <c r="H676"/>
      <c r="I676"/>
      <c r="J676"/>
      <c r="K676"/>
      <c r="L676"/>
      <c r="M676"/>
      <c r="N676"/>
    </row>
    <row r="677" spans="1:14" x14ac:dyDescent="0.25">
      <c r="A677"/>
      <c r="B677"/>
      <c r="C677"/>
      <c r="D677"/>
      <c r="E677"/>
      <c r="F677"/>
      <c r="G677"/>
      <c r="H677"/>
      <c r="I677"/>
      <c r="J677"/>
      <c r="K677"/>
      <c r="L677"/>
      <c r="M677"/>
      <c r="N677"/>
    </row>
    <row r="678" spans="1:14" x14ac:dyDescent="0.25">
      <c r="A678"/>
      <c r="B678"/>
      <c r="C678"/>
      <c r="D678"/>
      <c r="E678"/>
      <c r="F678"/>
      <c r="G678"/>
      <c r="H678"/>
      <c r="I678"/>
      <c r="J678"/>
      <c r="K678"/>
      <c r="L678"/>
      <c r="M678"/>
      <c r="N678"/>
    </row>
    <row r="679" spans="1:14" x14ac:dyDescent="0.25">
      <c r="A679"/>
      <c r="B679"/>
      <c r="C679"/>
      <c r="D679"/>
      <c r="E679"/>
      <c r="F679"/>
      <c r="G679"/>
      <c r="H679"/>
      <c r="I679"/>
      <c r="J679"/>
      <c r="K679"/>
      <c r="L679"/>
      <c r="M679"/>
      <c r="N679"/>
    </row>
    <row r="680" spans="1:14" x14ac:dyDescent="0.25">
      <c r="A680"/>
      <c r="B680"/>
      <c r="C680"/>
      <c r="D680"/>
      <c r="E680"/>
      <c r="F680"/>
      <c r="G680"/>
      <c r="H680"/>
      <c r="I680"/>
      <c r="J680"/>
      <c r="K680"/>
      <c r="L680"/>
      <c r="M680"/>
      <c r="N680"/>
    </row>
    <row r="681" spans="1:14" x14ac:dyDescent="0.25">
      <c r="A681"/>
      <c r="B681"/>
      <c r="C681"/>
      <c r="D681"/>
      <c r="E681"/>
      <c r="F681"/>
      <c r="G681"/>
      <c r="H681"/>
      <c r="I681"/>
      <c r="J681"/>
      <c r="K681"/>
      <c r="L681"/>
      <c r="M681"/>
      <c r="N681"/>
    </row>
    <row r="682" spans="1:14" x14ac:dyDescent="0.25">
      <c r="A682"/>
      <c r="B682"/>
      <c r="C682"/>
      <c r="D682"/>
      <c r="E682"/>
      <c r="F682"/>
      <c r="G682"/>
      <c r="H682"/>
      <c r="I682"/>
      <c r="J682"/>
      <c r="K682"/>
      <c r="L682"/>
      <c r="M682"/>
      <c r="N682"/>
    </row>
    <row r="683" spans="1:14" x14ac:dyDescent="0.25">
      <c r="A683"/>
      <c r="B683"/>
      <c r="C683"/>
      <c r="D683"/>
      <c r="E683"/>
      <c r="F683"/>
      <c r="G683"/>
      <c r="H683"/>
      <c r="I683"/>
      <c r="J683"/>
      <c r="K683"/>
      <c r="L683"/>
      <c r="M683"/>
      <c r="N683"/>
    </row>
    <row r="684" spans="1:14" x14ac:dyDescent="0.25">
      <c r="A684"/>
      <c r="B684"/>
      <c r="C684"/>
      <c r="D684"/>
      <c r="E684"/>
      <c r="F684"/>
      <c r="G684"/>
      <c r="H684"/>
      <c r="I684"/>
      <c r="J684"/>
      <c r="K684"/>
      <c r="L684"/>
      <c r="M684"/>
      <c r="N684"/>
    </row>
    <row r="685" spans="1:14" x14ac:dyDescent="0.25">
      <c r="A685"/>
      <c r="B685"/>
      <c r="C685"/>
      <c r="D685"/>
      <c r="E685"/>
      <c r="F685"/>
      <c r="G685"/>
      <c r="H685"/>
      <c r="I685"/>
      <c r="J685"/>
      <c r="K685"/>
      <c r="L685"/>
      <c r="M685"/>
      <c r="N685"/>
    </row>
    <row r="686" spans="1:14" x14ac:dyDescent="0.25">
      <c r="A686"/>
      <c r="B686"/>
      <c r="C686"/>
      <c r="D686"/>
      <c r="E686"/>
      <c r="F686"/>
      <c r="G686"/>
      <c r="H686"/>
      <c r="I686"/>
      <c r="J686"/>
      <c r="K686"/>
      <c r="L686"/>
      <c r="M686"/>
      <c r="N686"/>
    </row>
    <row r="687" spans="1:14" x14ac:dyDescent="0.25">
      <c r="A687"/>
      <c r="B687"/>
      <c r="C687"/>
      <c r="D687"/>
      <c r="E687"/>
      <c r="F687"/>
      <c r="G687"/>
      <c r="H687"/>
      <c r="I687"/>
      <c r="J687"/>
      <c r="K687"/>
      <c r="L687"/>
      <c r="M687"/>
      <c r="N687"/>
    </row>
    <row r="688" spans="1:14" x14ac:dyDescent="0.25">
      <c r="A688"/>
      <c r="B688"/>
      <c r="C688"/>
      <c r="D688"/>
      <c r="E688"/>
      <c r="F688"/>
      <c r="G688"/>
      <c r="H688"/>
      <c r="I688"/>
      <c r="J688"/>
      <c r="K688"/>
      <c r="L688"/>
      <c r="M688"/>
      <c r="N688"/>
    </row>
    <row r="689" spans="1:14" x14ac:dyDescent="0.25">
      <c r="A689"/>
      <c r="B689"/>
      <c r="C689"/>
      <c r="D689"/>
      <c r="E689"/>
      <c r="F689"/>
      <c r="G689"/>
      <c r="H689"/>
      <c r="I689"/>
      <c r="J689"/>
      <c r="K689"/>
      <c r="L689"/>
      <c r="M689"/>
      <c r="N689"/>
    </row>
    <row r="690" spans="1:14" x14ac:dyDescent="0.25">
      <c r="A690"/>
      <c r="B690"/>
      <c r="C690"/>
      <c r="D690"/>
      <c r="E690"/>
      <c r="F690"/>
      <c r="G690"/>
      <c r="H690"/>
      <c r="I690"/>
      <c r="J690"/>
      <c r="K690"/>
      <c r="L690"/>
      <c r="M690"/>
      <c r="N690"/>
    </row>
    <row r="691" spans="1:14" x14ac:dyDescent="0.25">
      <c r="A691"/>
      <c r="B691"/>
      <c r="C691"/>
      <c r="D691"/>
      <c r="E691"/>
      <c r="F691"/>
      <c r="G691"/>
      <c r="H691"/>
      <c r="I691"/>
      <c r="J691"/>
      <c r="K691"/>
      <c r="L691"/>
      <c r="M691"/>
      <c r="N691"/>
    </row>
    <row r="692" spans="1:14" x14ac:dyDescent="0.25">
      <c r="A692"/>
      <c r="B692"/>
      <c r="C692"/>
      <c r="D692"/>
      <c r="E692"/>
      <c r="F692"/>
      <c r="G692"/>
      <c r="H692"/>
      <c r="I692"/>
      <c r="J692"/>
      <c r="K692"/>
      <c r="L692"/>
      <c r="M692"/>
      <c r="N692"/>
    </row>
    <row r="693" spans="1:14" x14ac:dyDescent="0.25">
      <c r="A693"/>
      <c r="B693"/>
      <c r="C693"/>
      <c r="D693"/>
      <c r="E693"/>
      <c r="F693"/>
      <c r="G693"/>
      <c r="H693"/>
      <c r="I693"/>
      <c r="J693"/>
      <c r="K693"/>
      <c r="L693"/>
      <c r="M693"/>
      <c r="N693"/>
    </row>
    <row r="694" spans="1:14" x14ac:dyDescent="0.25">
      <c r="A694"/>
      <c r="B694"/>
      <c r="C694"/>
      <c r="D694"/>
      <c r="E694"/>
      <c r="F694"/>
      <c r="G694"/>
      <c r="H694"/>
      <c r="I694"/>
      <c r="J694"/>
      <c r="K694"/>
      <c r="L694"/>
      <c r="M694"/>
      <c r="N694"/>
    </row>
    <row r="695" spans="1:14" x14ac:dyDescent="0.25">
      <c r="A695"/>
      <c r="B695"/>
      <c r="C695"/>
      <c r="D695"/>
      <c r="E695"/>
      <c r="F695"/>
      <c r="G695"/>
      <c r="H695"/>
      <c r="I695"/>
      <c r="J695"/>
      <c r="K695"/>
      <c r="L695"/>
      <c r="M695"/>
      <c r="N695"/>
    </row>
    <row r="696" spans="1:14" x14ac:dyDescent="0.25">
      <c r="A696"/>
      <c r="B696"/>
      <c r="C696"/>
      <c r="D696"/>
      <c r="E696"/>
      <c r="F696"/>
      <c r="G696"/>
      <c r="H696"/>
      <c r="I696"/>
      <c r="J696"/>
      <c r="K696"/>
      <c r="L696"/>
      <c r="M696"/>
      <c r="N696"/>
    </row>
    <row r="697" spans="1:14" x14ac:dyDescent="0.25">
      <c r="A697"/>
      <c r="B697"/>
      <c r="C697"/>
      <c r="D697"/>
      <c r="E697"/>
      <c r="F697"/>
      <c r="G697"/>
      <c r="H697"/>
      <c r="I697"/>
      <c r="J697"/>
      <c r="K697"/>
      <c r="L697"/>
      <c r="M697"/>
      <c r="N697"/>
    </row>
    <row r="698" spans="1:14" x14ac:dyDescent="0.25">
      <c r="A698"/>
      <c r="B698"/>
      <c r="C698"/>
      <c r="D698"/>
      <c r="E698"/>
      <c r="F698"/>
      <c r="G698"/>
      <c r="H698"/>
      <c r="I698"/>
      <c r="J698"/>
      <c r="K698"/>
      <c r="L698"/>
      <c r="M698"/>
      <c r="N698"/>
    </row>
    <row r="699" spans="1:14" x14ac:dyDescent="0.25">
      <c r="A699"/>
      <c r="B699"/>
      <c r="C699"/>
      <c r="D699"/>
      <c r="E699"/>
      <c r="F699"/>
      <c r="G699"/>
      <c r="H699"/>
      <c r="I699"/>
      <c r="J699"/>
      <c r="K699"/>
      <c r="L699"/>
      <c r="M699"/>
      <c r="N699"/>
    </row>
    <row r="700" spans="1:14" x14ac:dyDescent="0.25">
      <c r="A700"/>
      <c r="B700"/>
      <c r="C700"/>
      <c r="D700"/>
      <c r="E700"/>
      <c r="F700"/>
      <c r="G700"/>
      <c r="H700"/>
      <c r="I700"/>
      <c r="J700"/>
      <c r="K700"/>
      <c r="L700"/>
      <c r="M700"/>
      <c r="N700"/>
    </row>
    <row r="701" spans="1:14" x14ac:dyDescent="0.25">
      <c r="A701"/>
      <c r="B701"/>
      <c r="C701"/>
      <c r="D701"/>
      <c r="E701"/>
      <c r="F701"/>
      <c r="G701"/>
      <c r="H701"/>
      <c r="I701"/>
      <c r="J701"/>
      <c r="K701"/>
      <c r="L701"/>
      <c r="M701"/>
      <c r="N701"/>
    </row>
    <row r="702" spans="1:14" x14ac:dyDescent="0.25">
      <c r="A702"/>
      <c r="B702"/>
      <c r="C702"/>
      <c r="D702"/>
      <c r="E702"/>
      <c r="F702"/>
      <c r="G702"/>
      <c r="H702"/>
      <c r="I702"/>
      <c r="J702"/>
      <c r="K702"/>
      <c r="L702"/>
      <c r="M702"/>
      <c r="N702"/>
    </row>
    <row r="703" spans="1:14" x14ac:dyDescent="0.25">
      <c r="A703"/>
      <c r="B703"/>
      <c r="C703"/>
      <c r="D703"/>
      <c r="E703"/>
      <c r="F703"/>
      <c r="G703"/>
      <c r="H703"/>
      <c r="I703"/>
      <c r="J703"/>
      <c r="K703"/>
      <c r="L703"/>
      <c r="M703"/>
      <c r="N703"/>
    </row>
    <row r="704" spans="1:14" x14ac:dyDescent="0.25">
      <c r="A704"/>
      <c r="B704"/>
      <c r="C704"/>
      <c r="D704"/>
      <c r="E704"/>
      <c r="F704"/>
      <c r="G704"/>
      <c r="H704"/>
      <c r="I704"/>
      <c r="J704"/>
      <c r="K704"/>
      <c r="L704"/>
      <c r="M704"/>
      <c r="N704"/>
    </row>
    <row r="705" spans="1:14" x14ac:dyDescent="0.25">
      <c r="A705"/>
      <c r="B705"/>
      <c r="C705"/>
      <c r="D705"/>
      <c r="E705"/>
      <c r="F705"/>
      <c r="G705"/>
      <c r="H705"/>
      <c r="I705"/>
      <c r="J705"/>
      <c r="K705"/>
      <c r="L705"/>
      <c r="M705"/>
      <c r="N705"/>
    </row>
    <row r="706" spans="1:14" x14ac:dyDescent="0.25">
      <c r="A706"/>
      <c r="B706"/>
      <c r="C706"/>
      <c r="D706"/>
      <c r="E706"/>
      <c r="F706"/>
      <c r="G706"/>
      <c r="H706"/>
      <c r="I706"/>
      <c r="J706"/>
      <c r="K706"/>
      <c r="L706"/>
      <c r="M706"/>
      <c r="N706"/>
    </row>
    <row r="707" spans="1:14" x14ac:dyDescent="0.25">
      <c r="A707"/>
      <c r="B707"/>
      <c r="C707"/>
      <c r="D707"/>
      <c r="E707"/>
      <c r="F707"/>
      <c r="G707"/>
      <c r="H707"/>
      <c r="I707"/>
      <c r="J707"/>
      <c r="K707"/>
      <c r="L707"/>
      <c r="M707"/>
      <c r="N707"/>
    </row>
    <row r="708" spans="1:14" x14ac:dyDescent="0.25">
      <c r="A708"/>
      <c r="B708"/>
      <c r="C708"/>
      <c r="D708"/>
      <c r="E708"/>
      <c r="F708"/>
      <c r="G708"/>
      <c r="H708"/>
      <c r="I708"/>
      <c r="J708"/>
      <c r="K708"/>
      <c r="L708"/>
      <c r="M708"/>
      <c r="N708"/>
    </row>
    <row r="709" spans="1:14" x14ac:dyDescent="0.25">
      <c r="A709"/>
      <c r="B709"/>
      <c r="C709"/>
      <c r="D709"/>
      <c r="E709"/>
      <c r="F709"/>
      <c r="G709"/>
      <c r="H709"/>
      <c r="I709"/>
      <c r="J709"/>
      <c r="K709"/>
      <c r="L709"/>
      <c r="M709"/>
      <c r="N709"/>
    </row>
    <row r="710" spans="1:14" x14ac:dyDescent="0.25">
      <c r="A710"/>
      <c r="B710"/>
      <c r="C710"/>
      <c r="D710"/>
      <c r="E710"/>
      <c r="F710"/>
      <c r="G710"/>
      <c r="H710"/>
      <c r="I710"/>
      <c r="J710"/>
      <c r="K710"/>
      <c r="L710"/>
      <c r="M710"/>
      <c r="N710"/>
    </row>
    <row r="711" spans="1:14" x14ac:dyDescent="0.25">
      <c r="A711"/>
      <c r="B711"/>
      <c r="C711"/>
      <c r="D711"/>
      <c r="E711"/>
      <c r="F711"/>
      <c r="G711"/>
      <c r="H711"/>
      <c r="I711"/>
      <c r="J711"/>
      <c r="K711"/>
      <c r="L711"/>
      <c r="M711"/>
      <c r="N711"/>
    </row>
    <row r="712" spans="1:14" x14ac:dyDescent="0.25">
      <c r="A712"/>
      <c r="B712"/>
      <c r="C712"/>
      <c r="D712"/>
      <c r="E712"/>
      <c r="F712"/>
      <c r="G712"/>
      <c r="H712"/>
      <c r="I712"/>
      <c r="J712"/>
      <c r="K712"/>
      <c r="L712"/>
      <c r="M712"/>
      <c r="N712"/>
    </row>
    <row r="713" spans="1:14" x14ac:dyDescent="0.25">
      <c r="A713"/>
      <c r="B713"/>
      <c r="C713"/>
      <c r="D713"/>
      <c r="E713"/>
      <c r="F713"/>
      <c r="G713"/>
      <c r="H713"/>
      <c r="I713"/>
      <c r="J713"/>
      <c r="K713"/>
      <c r="L713"/>
      <c r="M713"/>
      <c r="N713"/>
    </row>
    <row r="714" spans="1:14" x14ac:dyDescent="0.25">
      <c r="A714"/>
      <c r="B714"/>
      <c r="C714"/>
      <c r="D714"/>
      <c r="E714"/>
      <c r="F714"/>
      <c r="G714"/>
      <c r="H714"/>
      <c r="I714"/>
      <c r="J714"/>
      <c r="K714"/>
      <c r="L714"/>
      <c r="M714"/>
      <c r="N714"/>
    </row>
    <row r="715" spans="1:14" x14ac:dyDescent="0.25">
      <c r="A715"/>
      <c r="B715"/>
      <c r="C715"/>
      <c r="D715"/>
      <c r="E715"/>
      <c r="F715"/>
      <c r="G715"/>
      <c r="H715"/>
      <c r="I715"/>
      <c r="J715"/>
      <c r="K715"/>
      <c r="L715"/>
      <c r="M715"/>
      <c r="N715"/>
    </row>
    <row r="716" spans="1:14" x14ac:dyDescent="0.25">
      <c r="A716"/>
      <c r="B716"/>
      <c r="C716"/>
      <c r="D716"/>
      <c r="E716"/>
      <c r="F716"/>
      <c r="G716"/>
      <c r="H716"/>
      <c r="I716"/>
      <c r="J716"/>
      <c r="K716"/>
      <c r="L716"/>
      <c r="M716"/>
      <c r="N716"/>
    </row>
    <row r="717" spans="1:14" x14ac:dyDescent="0.25">
      <c r="A717"/>
      <c r="B717"/>
      <c r="C717"/>
      <c r="D717"/>
      <c r="E717"/>
      <c r="F717"/>
      <c r="G717"/>
      <c r="H717"/>
      <c r="I717"/>
      <c r="J717"/>
      <c r="K717"/>
      <c r="L717"/>
      <c r="M717"/>
      <c r="N717"/>
    </row>
    <row r="718" spans="1:14" x14ac:dyDescent="0.25">
      <c r="A718"/>
      <c r="B718"/>
      <c r="C718"/>
      <c r="D718"/>
      <c r="E718"/>
      <c r="F718"/>
      <c r="G718"/>
      <c r="H718"/>
      <c r="I718"/>
      <c r="J718"/>
      <c r="K718"/>
      <c r="L718"/>
      <c r="M718"/>
      <c r="N718"/>
    </row>
    <row r="719" spans="1:14" x14ac:dyDescent="0.25">
      <c r="A719"/>
      <c r="B719"/>
      <c r="C719"/>
      <c r="D719"/>
      <c r="E719"/>
      <c r="F719"/>
      <c r="G719"/>
      <c r="H719"/>
      <c r="I719"/>
      <c r="J719"/>
      <c r="K719"/>
      <c r="L719"/>
      <c r="M719"/>
      <c r="N719"/>
    </row>
    <row r="720" spans="1:14" x14ac:dyDescent="0.25">
      <c r="A720"/>
      <c r="B720"/>
      <c r="C720"/>
      <c r="D720"/>
      <c r="E720"/>
      <c r="F720"/>
      <c r="G720"/>
      <c r="H720"/>
      <c r="I720"/>
      <c r="J720"/>
      <c r="K720"/>
      <c r="L720"/>
      <c r="M720"/>
      <c r="N720"/>
    </row>
    <row r="721" spans="1:14" x14ac:dyDescent="0.25">
      <c r="A721"/>
      <c r="B721"/>
      <c r="C721"/>
      <c r="D721"/>
      <c r="E721"/>
      <c r="F721"/>
      <c r="G721"/>
      <c r="H721"/>
      <c r="I721"/>
      <c r="J721"/>
      <c r="K721"/>
      <c r="L721"/>
      <c r="M721"/>
      <c r="N721"/>
    </row>
    <row r="722" spans="1:14" x14ac:dyDescent="0.25">
      <c r="A722"/>
      <c r="B722"/>
      <c r="C722"/>
      <c r="D722"/>
      <c r="E722"/>
      <c r="F722"/>
      <c r="G722"/>
      <c r="H722"/>
      <c r="I722"/>
      <c r="J722"/>
      <c r="K722"/>
      <c r="L722"/>
      <c r="M722"/>
      <c r="N722"/>
    </row>
    <row r="723" spans="1:14" x14ac:dyDescent="0.25">
      <c r="A723"/>
      <c r="B723"/>
      <c r="C723"/>
      <c r="D723"/>
      <c r="E723"/>
      <c r="F723"/>
      <c r="G723"/>
      <c r="H723"/>
      <c r="I723"/>
      <c r="J723"/>
      <c r="K723"/>
      <c r="L723"/>
      <c r="M723"/>
      <c r="N723"/>
    </row>
    <row r="724" spans="1:14" x14ac:dyDescent="0.25">
      <c r="A724"/>
      <c r="B724"/>
      <c r="C724"/>
      <c r="D724"/>
      <c r="E724"/>
      <c r="F724"/>
      <c r="G724"/>
      <c r="H724"/>
      <c r="I724"/>
      <c r="J724"/>
      <c r="K724"/>
      <c r="L724"/>
      <c r="M724"/>
      <c r="N724"/>
    </row>
    <row r="725" spans="1:14" x14ac:dyDescent="0.25">
      <c r="A725"/>
      <c r="B725"/>
      <c r="C725"/>
      <c r="D725"/>
      <c r="E725"/>
      <c r="F725"/>
      <c r="G725"/>
      <c r="H725"/>
      <c r="I725"/>
      <c r="J725"/>
      <c r="K725"/>
      <c r="L725"/>
      <c r="M725"/>
      <c r="N725"/>
    </row>
    <row r="726" spans="1:14" x14ac:dyDescent="0.25">
      <c r="A726"/>
      <c r="B726"/>
      <c r="C726"/>
      <c r="D726"/>
      <c r="E726"/>
      <c r="F726"/>
      <c r="G726"/>
      <c r="H726"/>
      <c r="I726"/>
      <c r="J726"/>
      <c r="K726"/>
      <c r="L726"/>
      <c r="M726"/>
      <c r="N726"/>
    </row>
    <row r="727" spans="1:14" x14ac:dyDescent="0.25">
      <c r="A727"/>
      <c r="B727"/>
      <c r="C727"/>
      <c r="D727"/>
      <c r="E727"/>
      <c r="F727"/>
      <c r="G727"/>
      <c r="H727"/>
      <c r="I727"/>
      <c r="J727"/>
      <c r="K727"/>
      <c r="L727"/>
      <c r="M727"/>
      <c r="N727"/>
    </row>
    <row r="728" spans="1:14" x14ac:dyDescent="0.25">
      <c r="A728"/>
      <c r="B728"/>
      <c r="C728"/>
      <c r="D728"/>
      <c r="E728"/>
      <c r="F728"/>
      <c r="G728"/>
      <c r="H728"/>
      <c r="I728"/>
      <c r="J728"/>
      <c r="K728"/>
      <c r="L728"/>
      <c r="M728"/>
      <c r="N728"/>
    </row>
    <row r="729" spans="1:14" x14ac:dyDescent="0.25">
      <c r="A729"/>
      <c r="B729"/>
      <c r="C729"/>
      <c r="D729"/>
      <c r="E729"/>
      <c r="F729"/>
      <c r="G729"/>
      <c r="H729"/>
      <c r="I729"/>
      <c r="J729"/>
      <c r="K729"/>
      <c r="L729"/>
      <c r="M729"/>
      <c r="N729"/>
    </row>
    <row r="730" spans="1:14" x14ac:dyDescent="0.25">
      <c r="A730"/>
      <c r="B730"/>
      <c r="C730"/>
      <c r="D730"/>
      <c r="E730"/>
      <c r="F730"/>
      <c r="G730"/>
      <c r="H730"/>
      <c r="I730"/>
      <c r="J730"/>
      <c r="K730"/>
      <c r="L730"/>
      <c r="M730"/>
      <c r="N730"/>
    </row>
    <row r="731" spans="1:14" x14ac:dyDescent="0.25">
      <c r="A731"/>
      <c r="B731"/>
      <c r="C731"/>
      <c r="D731"/>
      <c r="E731"/>
      <c r="F731"/>
      <c r="G731"/>
      <c r="H731"/>
      <c r="I731"/>
      <c r="J731"/>
      <c r="K731"/>
      <c r="L731"/>
      <c r="M731"/>
      <c r="N731"/>
    </row>
    <row r="732" spans="1:14" x14ac:dyDescent="0.25">
      <c r="A732"/>
      <c r="B732"/>
      <c r="C732"/>
      <c r="D732"/>
      <c r="E732"/>
      <c r="F732"/>
      <c r="G732"/>
      <c r="H732"/>
      <c r="I732"/>
      <c r="J732"/>
      <c r="K732"/>
      <c r="L732"/>
      <c r="M732"/>
      <c r="N732"/>
    </row>
    <row r="733" spans="1:14" x14ac:dyDescent="0.25">
      <c r="A733"/>
      <c r="B733"/>
      <c r="C733"/>
      <c r="D733"/>
      <c r="E733"/>
      <c r="F733"/>
      <c r="G733"/>
      <c r="H733"/>
      <c r="I733"/>
      <c r="J733"/>
      <c r="K733"/>
      <c r="L733"/>
      <c r="M733"/>
      <c r="N733"/>
    </row>
    <row r="734" spans="1:14" x14ac:dyDescent="0.25">
      <c r="A734"/>
      <c r="B734"/>
      <c r="C734"/>
      <c r="D734"/>
      <c r="E734"/>
      <c r="F734"/>
      <c r="G734"/>
      <c r="H734"/>
      <c r="I734"/>
      <c r="J734"/>
      <c r="K734"/>
      <c r="L734"/>
      <c r="M734"/>
      <c r="N734"/>
    </row>
    <row r="735" spans="1:14" x14ac:dyDescent="0.25">
      <c r="A735"/>
      <c r="B735"/>
      <c r="C735"/>
      <c r="D735"/>
      <c r="E735"/>
      <c r="F735"/>
      <c r="G735"/>
      <c r="H735"/>
      <c r="I735"/>
      <c r="J735"/>
      <c r="K735"/>
      <c r="L735"/>
      <c r="M735"/>
      <c r="N735"/>
    </row>
    <row r="736" spans="1:14" x14ac:dyDescent="0.25">
      <c r="A736"/>
      <c r="B736"/>
      <c r="C736"/>
      <c r="D736"/>
      <c r="E736"/>
      <c r="F736"/>
      <c r="G736"/>
      <c r="H736"/>
      <c r="I736"/>
      <c r="J736"/>
      <c r="K736"/>
      <c r="L736"/>
      <c r="M736"/>
      <c r="N736"/>
    </row>
    <row r="737" spans="1:14" x14ac:dyDescent="0.25">
      <c r="A737"/>
      <c r="B737"/>
      <c r="C737"/>
      <c r="D737"/>
      <c r="E737"/>
      <c r="F737"/>
      <c r="G737"/>
      <c r="H737"/>
      <c r="I737"/>
      <c r="J737"/>
      <c r="K737"/>
      <c r="L737"/>
      <c r="M737"/>
      <c r="N737"/>
    </row>
    <row r="738" spans="1:14" x14ac:dyDescent="0.25">
      <c r="A738"/>
      <c r="B738"/>
      <c r="C738"/>
      <c r="D738"/>
      <c r="E738"/>
      <c r="F738"/>
      <c r="G738"/>
      <c r="H738"/>
      <c r="I738"/>
      <c r="J738"/>
      <c r="K738"/>
      <c r="L738"/>
      <c r="M738"/>
      <c r="N738"/>
    </row>
    <row r="739" spans="1:14" x14ac:dyDescent="0.25">
      <c r="A739"/>
      <c r="B739"/>
      <c r="C739"/>
      <c r="D739"/>
      <c r="E739"/>
      <c r="F739"/>
      <c r="G739"/>
      <c r="H739"/>
      <c r="I739"/>
      <c r="J739"/>
      <c r="K739"/>
      <c r="L739"/>
      <c r="M739"/>
      <c r="N739"/>
    </row>
    <row r="740" spans="1:14" x14ac:dyDescent="0.25">
      <c r="A740"/>
      <c r="B740"/>
      <c r="C740"/>
      <c r="D740"/>
      <c r="E740"/>
      <c r="F740"/>
      <c r="G740"/>
      <c r="H740"/>
      <c r="I740"/>
      <c r="J740"/>
      <c r="K740"/>
      <c r="L740"/>
      <c r="M740"/>
      <c r="N740"/>
    </row>
    <row r="741" spans="1:14" x14ac:dyDescent="0.25">
      <c r="A741"/>
      <c r="B741"/>
      <c r="C741"/>
      <c r="D741"/>
      <c r="E741"/>
      <c r="F741"/>
      <c r="G741"/>
      <c r="H741"/>
      <c r="I741"/>
      <c r="J741"/>
      <c r="K741"/>
      <c r="L741"/>
      <c r="M741"/>
      <c r="N741"/>
    </row>
    <row r="742" spans="1:14" x14ac:dyDescent="0.25">
      <c r="A742"/>
      <c r="B742"/>
      <c r="C742"/>
      <c r="D742"/>
      <c r="E742"/>
      <c r="F742"/>
      <c r="G742"/>
      <c r="H742"/>
      <c r="I742"/>
      <c r="J742"/>
      <c r="K742"/>
      <c r="L742"/>
      <c r="M742"/>
      <c r="N742"/>
    </row>
    <row r="743" spans="1:14" x14ac:dyDescent="0.25">
      <c r="A743"/>
      <c r="B743"/>
      <c r="C743"/>
      <c r="D743"/>
      <c r="E743"/>
      <c r="F743"/>
      <c r="G743"/>
      <c r="H743"/>
      <c r="I743"/>
      <c r="J743"/>
      <c r="K743"/>
      <c r="L743"/>
      <c r="M743"/>
      <c r="N743"/>
    </row>
    <row r="744" spans="1:14" x14ac:dyDescent="0.25">
      <c r="A744"/>
      <c r="B744"/>
      <c r="C744"/>
      <c r="D744"/>
      <c r="E744"/>
      <c r="F744"/>
      <c r="G744"/>
      <c r="H744"/>
      <c r="I744"/>
      <c r="J744"/>
      <c r="K744"/>
      <c r="L744"/>
      <c r="M744"/>
      <c r="N744"/>
    </row>
    <row r="745" spans="1:14" x14ac:dyDescent="0.25">
      <c r="A745"/>
      <c r="B745"/>
      <c r="C745"/>
      <c r="D745"/>
      <c r="E745"/>
      <c r="F745"/>
      <c r="G745"/>
      <c r="H745"/>
      <c r="I745"/>
      <c r="J745"/>
      <c r="K745"/>
      <c r="L745"/>
      <c r="M745"/>
      <c r="N745"/>
    </row>
    <row r="746" spans="1:14" x14ac:dyDescent="0.25">
      <c r="A746"/>
      <c r="B746"/>
      <c r="C746"/>
      <c r="D746"/>
      <c r="E746"/>
      <c r="F746"/>
      <c r="G746"/>
      <c r="H746"/>
      <c r="I746"/>
      <c r="J746"/>
      <c r="K746"/>
      <c r="L746"/>
      <c r="M746"/>
      <c r="N746"/>
    </row>
    <row r="747" spans="1:14" x14ac:dyDescent="0.25">
      <c r="A747"/>
      <c r="B747"/>
      <c r="C747"/>
      <c r="D747"/>
      <c r="E747"/>
      <c r="F747"/>
      <c r="G747"/>
      <c r="H747"/>
      <c r="I747"/>
      <c r="J747"/>
      <c r="K747"/>
      <c r="L747"/>
      <c r="M747"/>
      <c r="N747"/>
    </row>
    <row r="748" spans="1:14" x14ac:dyDescent="0.25">
      <c r="A748"/>
      <c r="B748"/>
      <c r="C748"/>
      <c r="D748"/>
      <c r="E748"/>
      <c r="F748"/>
      <c r="G748"/>
      <c r="H748"/>
      <c r="I748"/>
      <c r="J748"/>
      <c r="K748"/>
      <c r="L748"/>
      <c r="M748"/>
      <c r="N748"/>
    </row>
    <row r="749" spans="1:14" x14ac:dyDescent="0.25">
      <c r="A749"/>
      <c r="B749"/>
      <c r="C749"/>
      <c r="D749"/>
      <c r="E749"/>
      <c r="F749"/>
      <c r="G749"/>
      <c r="H749"/>
      <c r="I749"/>
      <c r="J749"/>
      <c r="K749"/>
      <c r="L749"/>
      <c r="M749"/>
      <c r="N749"/>
    </row>
    <row r="750" spans="1:14" x14ac:dyDescent="0.25">
      <c r="A750"/>
      <c r="B750"/>
      <c r="C750"/>
      <c r="D750"/>
      <c r="E750"/>
      <c r="F750"/>
      <c r="G750"/>
      <c r="H750"/>
      <c r="I750"/>
      <c r="J750"/>
      <c r="K750"/>
      <c r="L750"/>
      <c r="M750"/>
      <c r="N750"/>
    </row>
    <row r="751" spans="1:14" x14ac:dyDescent="0.25">
      <c r="A751"/>
      <c r="B751"/>
      <c r="C751"/>
      <c r="D751"/>
      <c r="E751"/>
      <c r="F751"/>
      <c r="G751"/>
      <c r="H751"/>
      <c r="I751"/>
      <c r="J751"/>
      <c r="K751"/>
      <c r="L751"/>
      <c r="M751"/>
      <c r="N751"/>
    </row>
    <row r="752" spans="1:14" x14ac:dyDescent="0.25">
      <c r="A752"/>
      <c r="B752"/>
      <c r="C752"/>
      <c r="D752"/>
      <c r="E752"/>
      <c r="F752"/>
      <c r="G752"/>
      <c r="H752"/>
      <c r="I752"/>
      <c r="J752"/>
      <c r="K752"/>
      <c r="L752"/>
      <c r="M752"/>
      <c r="N752"/>
    </row>
    <row r="753" spans="1:14" x14ac:dyDescent="0.25">
      <c r="A753"/>
      <c r="B753"/>
      <c r="C753"/>
      <c r="D753"/>
      <c r="E753"/>
      <c r="F753"/>
      <c r="G753"/>
      <c r="H753"/>
      <c r="I753"/>
      <c r="J753"/>
      <c r="K753"/>
      <c r="L753"/>
      <c r="M753"/>
      <c r="N753"/>
    </row>
    <row r="754" spans="1:14" x14ac:dyDescent="0.25">
      <c r="A754"/>
      <c r="B754"/>
      <c r="C754"/>
      <c r="D754"/>
      <c r="E754"/>
      <c r="F754"/>
      <c r="G754"/>
      <c r="H754"/>
      <c r="I754"/>
      <c r="J754"/>
      <c r="K754"/>
      <c r="L754"/>
      <c r="M754"/>
      <c r="N754"/>
    </row>
    <row r="755" spans="1:14" x14ac:dyDescent="0.25">
      <c r="A755"/>
      <c r="B755"/>
      <c r="C755"/>
      <c r="D755"/>
      <c r="E755"/>
      <c r="F755"/>
      <c r="G755"/>
      <c r="H755"/>
      <c r="I755"/>
      <c r="J755"/>
      <c r="K755"/>
      <c r="L755"/>
      <c r="M755"/>
      <c r="N755"/>
    </row>
    <row r="756" spans="1:14" x14ac:dyDescent="0.25">
      <c r="A756"/>
      <c r="B756"/>
      <c r="C756"/>
      <c r="D756"/>
      <c r="E756"/>
      <c r="F756"/>
      <c r="G756"/>
      <c r="H756"/>
      <c r="I756"/>
      <c r="J756"/>
      <c r="K756"/>
      <c r="L756"/>
      <c r="M756"/>
      <c r="N756"/>
    </row>
    <row r="757" spans="1:14" x14ac:dyDescent="0.25">
      <c r="A757"/>
      <c r="B757"/>
      <c r="C757"/>
      <c r="D757"/>
      <c r="E757"/>
      <c r="F757"/>
      <c r="G757"/>
      <c r="H757"/>
      <c r="I757"/>
      <c r="J757"/>
      <c r="K757"/>
      <c r="L757"/>
      <c r="M757"/>
      <c r="N757"/>
    </row>
    <row r="758" spans="1:14" x14ac:dyDescent="0.25">
      <c r="A758"/>
      <c r="B758"/>
      <c r="C758"/>
      <c r="D758"/>
      <c r="E758"/>
      <c r="F758"/>
      <c r="G758"/>
      <c r="H758"/>
      <c r="I758"/>
      <c r="J758"/>
      <c r="K758"/>
      <c r="L758"/>
      <c r="M758"/>
      <c r="N758"/>
    </row>
    <row r="759" spans="1:14" x14ac:dyDescent="0.25">
      <c r="A759"/>
      <c r="B759"/>
      <c r="C759"/>
      <c r="D759"/>
      <c r="E759"/>
      <c r="F759"/>
      <c r="G759"/>
      <c r="H759"/>
      <c r="I759"/>
      <c r="J759"/>
      <c r="K759"/>
      <c r="L759"/>
      <c r="M759"/>
      <c r="N759"/>
    </row>
    <row r="760" spans="1:14" x14ac:dyDescent="0.25">
      <c r="A760"/>
      <c r="B760"/>
      <c r="C760"/>
      <c r="D760"/>
      <c r="E760"/>
      <c r="F760"/>
      <c r="G760"/>
      <c r="H760"/>
      <c r="I760"/>
      <c r="J760"/>
      <c r="K760"/>
      <c r="L760"/>
      <c r="M760"/>
      <c r="N760"/>
    </row>
    <row r="761" spans="1:14" x14ac:dyDescent="0.25">
      <c r="A761"/>
      <c r="B761"/>
      <c r="C761"/>
      <c r="D761"/>
      <c r="E761"/>
      <c r="F761"/>
      <c r="G761"/>
      <c r="H761"/>
      <c r="I761"/>
      <c r="J761"/>
      <c r="K761"/>
      <c r="L761"/>
      <c r="M761"/>
      <c r="N761"/>
    </row>
    <row r="762" spans="1:14" x14ac:dyDescent="0.25">
      <c r="A762"/>
      <c r="B762"/>
      <c r="C762"/>
      <c r="D762"/>
      <c r="E762"/>
      <c r="F762"/>
      <c r="G762"/>
      <c r="H762"/>
      <c r="I762"/>
      <c r="J762"/>
      <c r="K762"/>
      <c r="L762"/>
      <c r="M762"/>
      <c r="N762"/>
    </row>
    <row r="763" spans="1:14" x14ac:dyDescent="0.25">
      <c r="A763"/>
      <c r="B763"/>
      <c r="C763"/>
      <c r="D763"/>
      <c r="E763"/>
      <c r="F763"/>
      <c r="G763"/>
      <c r="H763"/>
      <c r="I763"/>
      <c r="J763"/>
      <c r="K763"/>
      <c r="L763"/>
      <c r="M763"/>
      <c r="N763"/>
    </row>
    <row r="764" spans="1:14" x14ac:dyDescent="0.25">
      <c r="A764"/>
      <c r="B764"/>
      <c r="C764"/>
      <c r="D764"/>
      <c r="E764"/>
      <c r="F764"/>
      <c r="G764"/>
      <c r="H764"/>
      <c r="I764"/>
      <c r="J764"/>
      <c r="K764"/>
      <c r="L764"/>
      <c r="M764"/>
      <c r="N764"/>
    </row>
    <row r="765" spans="1:14" x14ac:dyDescent="0.25">
      <c r="A765"/>
      <c r="B765"/>
      <c r="C765"/>
      <c r="D765"/>
      <c r="E765"/>
      <c r="F765"/>
      <c r="G765"/>
      <c r="H765"/>
      <c r="I765"/>
      <c r="J765"/>
      <c r="K765"/>
      <c r="L765"/>
      <c r="M765"/>
      <c r="N765"/>
    </row>
    <row r="766" spans="1:14" x14ac:dyDescent="0.25">
      <c r="A766"/>
      <c r="B766"/>
      <c r="C766"/>
      <c r="D766"/>
      <c r="E766"/>
      <c r="F766"/>
      <c r="G766"/>
      <c r="H766"/>
      <c r="I766"/>
      <c r="J766"/>
      <c r="K766"/>
      <c r="L766"/>
      <c r="M766"/>
      <c r="N766"/>
    </row>
    <row r="767" spans="1:14" x14ac:dyDescent="0.25">
      <c r="A767"/>
      <c r="B767"/>
      <c r="C767"/>
      <c r="D767"/>
      <c r="E767"/>
      <c r="F767"/>
      <c r="G767"/>
      <c r="H767"/>
      <c r="I767"/>
      <c r="J767"/>
      <c r="K767"/>
      <c r="L767"/>
      <c r="M767"/>
      <c r="N767"/>
    </row>
    <row r="768" spans="1:14" x14ac:dyDescent="0.25">
      <c r="A768"/>
      <c r="B768"/>
      <c r="C768"/>
      <c r="D768"/>
      <c r="E768"/>
      <c r="F768"/>
      <c r="G768"/>
      <c r="H768"/>
      <c r="I768"/>
      <c r="J768"/>
      <c r="K768"/>
      <c r="L768"/>
      <c r="M768"/>
      <c r="N768"/>
    </row>
    <row r="769" spans="1:14" x14ac:dyDescent="0.25">
      <c r="A769"/>
      <c r="B769"/>
      <c r="C769"/>
      <c r="D769"/>
      <c r="E769"/>
      <c r="F769"/>
      <c r="G769"/>
      <c r="H769"/>
      <c r="I769"/>
      <c r="J769"/>
      <c r="K769"/>
      <c r="L769"/>
      <c r="M769"/>
      <c r="N769"/>
    </row>
    <row r="770" spans="1:14" x14ac:dyDescent="0.25">
      <c r="A770"/>
      <c r="B770"/>
      <c r="C770"/>
      <c r="D770"/>
      <c r="E770"/>
      <c r="F770"/>
      <c r="G770"/>
      <c r="H770"/>
      <c r="I770"/>
      <c r="J770"/>
      <c r="K770"/>
      <c r="L770"/>
      <c r="M770"/>
      <c r="N770"/>
    </row>
    <row r="771" spans="1:14" x14ac:dyDescent="0.25">
      <c r="A771"/>
      <c r="B771"/>
      <c r="C771"/>
      <c r="D771"/>
      <c r="E771"/>
      <c r="F771"/>
      <c r="G771"/>
      <c r="H771"/>
      <c r="I771"/>
      <c r="J771"/>
      <c r="K771"/>
      <c r="L771"/>
      <c r="M771"/>
      <c r="N771"/>
    </row>
    <row r="772" spans="1:14" x14ac:dyDescent="0.25">
      <c r="A772"/>
      <c r="B772"/>
      <c r="C772"/>
      <c r="D772"/>
      <c r="E772"/>
      <c r="F772"/>
      <c r="G772"/>
      <c r="H772"/>
      <c r="I772"/>
      <c r="J772"/>
      <c r="K772"/>
      <c r="L772"/>
      <c r="M772"/>
      <c r="N772"/>
    </row>
    <row r="773" spans="1:14" x14ac:dyDescent="0.25">
      <c r="A773"/>
      <c r="B773"/>
      <c r="C773"/>
      <c r="D773"/>
      <c r="E773"/>
      <c r="F773"/>
      <c r="G773"/>
      <c r="H773"/>
      <c r="I773"/>
      <c r="J773"/>
      <c r="K773"/>
      <c r="L773"/>
      <c r="M773"/>
      <c r="N773"/>
    </row>
    <row r="774" spans="1:14" x14ac:dyDescent="0.25">
      <c r="A774"/>
      <c r="B774"/>
      <c r="C774"/>
      <c r="D774"/>
      <c r="E774"/>
      <c r="F774"/>
      <c r="G774"/>
      <c r="H774"/>
      <c r="I774"/>
      <c r="J774"/>
      <c r="K774"/>
      <c r="L774"/>
      <c r="M774"/>
      <c r="N774"/>
    </row>
    <row r="775" spans="1:14" x14ac:dyDescent="0.25">
      <c r="A775"/>
      <c r="B775"/>
      <c r="C775"/>
      <c r="D775"/>
      <c r="E775"/>
      <c r="F775"/>
      <c r="G775"/>
      <c r="H775"/>
      <c r="I775"/>
      <c r="J775"/>
      <c r="K775"/>
      <c r="L775"/>
      <c r="M775"/>
      <c r="N775"/>
    </row>
    <row r="776" spans="1:14" x14ac:dyDescent="0.25">
      <c r="A776"/>
      <c r="B776"/>
      <c r="C776"/>
      <c r="D776"/>
      <c r="E776"/>
      <c r="F776"/>
      <c r="G776"/>
      <c r="H776"/>
      <c r="I776"/>
      <c r="J776"/>
      <c r="K776"/>
      <c r="L776"/>
      <c r="M776"/>
      <c r="N776"/>
    </row>
    <row r="777" spans="1:14" x14ac:dyDescent="0.25">
      <c r="A777"/>
      <c r="B777"/>
      <c r="C777"/>
      <c r="D777"/>
      <c r="E777"/>
      <c r="F777"/>
      <c r="G777"/>
      <c r="H777"/>
      <c r="I777"/>
      <c r="J777"/>
      <c r="K777"/>
      <c r="L777"/>
      <c r="M777"/>
      <c r="N777"/>
    </row>
    <row r="778" spans="1:14" x14ac:dyDescent="0.25">
      <c r="A778"/>
      <c r="B778"/>
      <c r="C778"/>
      <c r="D778"/>
      <c r="E778"/>
      <c r="F778"/>
      <c r="G778"/>
      <c r="H778"/>
      <c r="I778"/>
      <c r="J778"/>
      <c r="K778"/>
      <c r="L778"/>
      <c r="M778"/>
      <c r="N778"/>
    </row>
    <row r="779" spans="1:14" x14ac:dyDescent="0.25">
      <c r="A779"/>
      <c r="B779"/>
      <c r="C779"/>
      <c r="D779"/>
      <c r="E779"/>
      <c r="F779"/>
      <c r="G779"/>
      <c r="H779"/>
      <c r="I779"/>
      <c r="J779"/>
      <c r="K779"/>
      <c r="L779"/>
      <c r="M779"/>
      <c r="N779"/>
    </row>
    <row r="780" spans="1:14" x14ac:dyDescent="0.25">
      <c r="A780"/>
      <c r="B780"/>
      <c r="C780"/>
      <c r="D780"/>
      <c r="E780"/>
      <c r="F780"/>
      <c r="G780"/>
      <c r="H780"/>
      <c r="I780"/>
      <c r="J780"/>
      <c r="K780"/>
      <c r="L780"/>
      <c r="M780"/>
      <c r="N780"/>
    </row>
    <row r="781" spans="1:14" x14ac:dyDescent="0.25">
      <c r="A781"/>
      <c r="B781"/>
      <c r="C781"/>
      <c r="D781"/>
      <c r="E781"/>
      <c r="F781"/>
      <c r="G781"/>
      <c r="H781"/>
      <c r="I781"/>
      <c r="J781"/>
      <c r="K781"/>
      <c r="L781"/>
      <c r="M781"/>
      <c r="N781"/>
    </row>
    <row r="782" spans="1:14" x14ac:dyDescent="0.25">
      <c r="A782"/>
      <c r="B782"/>
      <c r="C782"/>
      <c r="D782"/>
      <c r="E782"/>
      <c r="F782"/>
      <c r="G782"/>
      <c r="H782"/>
      <c r="I782"/>
      <c r="J782"/>
      <c r="K782"/>
      <c r="L782"/>
      <c r="M782"/>
      <c r="N782"/>
    </row>
    <row r="783" spans="1:14" x14ac:dyDescent="0.25">
      <c r="A783"/>
      <c r="B783"/>
      <c r="C783"/>
      <c r="D783"/>
      <c r="E783"/>
      <c r="F783"/>
      <c r="G783"/>
      <c r="H783"/>
      <c r="I783"/>
      <c r="J783"/>
      <c r="K783"/>
      <c r="L783"/>
      <c r="M783"/>
      <c r="N783"/>
    </row>
    <row r="784" spans="1:14" x14ac:dyDescent="0.25">
      <c r="A784"/>
      <c r="B784"/>
      <c r="C784"/>
      <c r="D784"/>
      <c r="E784"/>
      <c r="F784"/>
      <c r="G784"/>
      <c r="H784"/>
      <c r="I784"/>
      <c r="J784"/>
      <c r="K784"/>
      <c r="L784"/>
      <c r="M784"/>
      <c r="N784"/>
    </row>
    <row r="785" spans="1:14" x14ac:dyDescent="0.25">
      <c r="A785"/>
      <c r="B785"/>
      <c r="C785"/>
      <c r="D785"/>
      <c r="E785"/>
      <c r="F785"/>
      <c r="G785"/>
      <c r="H785"/>
      <c r="I785"/>
      <c r="J785"/>
      <c r="K785"/>
      <c r="L785"/>
      <c r="M785"/>
      <c r="N785"/>
    </row>
    <row r="786" spans="1:14" x14ac:dyDescent="0.25">
      <c r="A786"/>
      <c r="B786"/>
      <c r="C786"/>
      <c r="D786"/>
      <c r="E786"/>
      <c r="F786"/>
      <c r="G786"/>
      <c r="H786"/>
      <c r="I786"/>
      <c r="J786"/>
      <c r="K786"/>
      <c r="L786"/>
      <c r="M786"/>
      <c r="N786"/>
    </row>
    <row r="787" spans="1:14" x14ac:dyDescent="0.25">
      <c r="A787"/>
      <c r="B787"/>
      <c r="C787"/>
      <c r="D787"/>
      <c r="E787"/>
      <c r="F787"/>
      <c r="G787"/>
      <c r="H787"/>
      <c r="I787"/>
      <c r="J787"/>
      <c r="K787"/>
      <c r="L787"/>
      <c r="M787"/>
      <c r="N787"/>
    </row>
    <row r="788" spans="1:14" x14ac:dyDescent="0.25">
      <c r="A788"/>
      <c r="B788"/>
      <c r="C788"/>
      <c r="D788"/>
      <c r="E788"/>
      <c r="F788"/>
      <c r="G788"/>
      <c r="H788"/>
      <c r="I788"/>
      <c r="J788"/>
      <c r="K788"/>
      <c r="L788"/>
      <c r="M788"/>
      <c r="N788"/>
    </row>
    <row r="789" spans="1:14" x14ac:dyDescent="0.25">
      <c r="A789"/>
      <c r="B789"/>
      <c r="C789"/>
      <c r="D789"/>
      <c r="E789"/>
      <c r="F789"/>
      <c r="G789"/>
      <c r="H789"/>
      <c r="I789"/>
      <c r="J789"/>
      <c r="K789"/>
      <c r="L789"/>
      <c r="M789"/>
      <c r="N789"/>
    </row>
    <row r="790" spans="1:14" x14ac:dyDescent="0.25">
      <c r="A790"/>
      <c r="B790"/>
      <c r="C790"/>
      <c r="D790"/>
      <c r="E790"/>
      <c r="F790"/>
      <c r="G790"/>
      <c r="H790"/>
      <c r="I790"/>
      <c r="J790"/>
      <c r="K790"/>
      <c r="L790"/>
      <c r="M790"/>
      <c r="N790"/>
    </row>
    <row r="791" spans="1:14" x14ac:dyDescent="0.25">
      <c r="A791"/>
      <c r="B791"/>
      <c r="C791"/>
      <c r="D791"/>
      <c r="E791"/>
      <c r="F791"/>
      <c r="G791"/>
      <c r="H791"/>
      <c r="I791"/>
      <c r="J791"/>
      <c r="K791"/>
      <c r="L791"/>
      <c r="M791"/>
      <c r="N791"/>
    </row>
    <row r="792" spans="1:14" x14ac:dyDescent="0.25">
      <c r="A792"/>
      <c r="B792"/>
      <c r="C792"/>
      <c r="D792"/>
      <c r="E792"/>
      <c r="F792"/>
      <c r="G792"/>
      <c r="H792"/>
      <c r="I792"/>
      <c r="J792"/>
      <c r="K792"/>
      <c r="L792"/>
      <c r="M792"/>
      <c r="N792"/>
    </row>
    <row r="793" spans="1:14" x14ac:dyDescent="0.25">
      <c r="A793"/>
      <c r="B793"/>
      <c r="C793"/>
      <c r="D793"/>
      <c r="E793"/>
      <c r="F793"/>
      <c r="G793"/>
      <c r="H793"/>
      <c r="I793"/>
      <c r="J793"/>
      <c r="K793"/>
      <c r="L793"/>
      <c r="M793"/>
      <c r="N793"/>
    </row>
    <row r="794" spans="1:14" x14ac:dyDescent="0.25">
      <c r="A794"/>
      <c r="B794"/>
      <c r="C794"/>
      <c r="D794"/>
      <c r="E794"/>
      <c r="F794"/>
      <c r="G794"/>
      <c r="H794"/>
      <c r="I794"/>
      <c r="J794"/>
      <c r="K794"/>
      <c r="L794"/>
      <c r="M794"/>
      <c r="N794"/>
    </row>
    <row r="795" spans="1:14" x14ac:dyDescent="0.25">
      <c r="A795"/>
      <c r="B795"/>
      <c r="C795"/>
      <c r="D795"/>
      <c r="E795"/>
      <c r="F795"/>
      <c r="G795"/>
      <c r="H795"/>
      <c r="I795"/>
      <c r="J795"/>
      <c r="K795"/>
      <c r="L795"/>
      <c r="M795"/>
      <c r="N795"/>
    </row>
    <row r="796" spans="1:14" x14ac:dyDescent="0.25">
      <c r="A796"/>
      <c r="B796"/>
      <c r="C796"/>
      <c r="D796"/>
      <c r="E796"/>
      <c r="F796"/>
      <c r="G796"/>
      <c r="H796"/>
      <c r="I796"/>
      <c r="J796"/>
      <c r="K796"/>
      <c r="L796"/>
      <c r="M796"/>
      <c r="N796"/>
    </row>
    <row r="797" spans="1:14" x14ac:dyDescent="0.25">
      <c r="A797"/>
      <c r="B797"/>
      <c r="C797"/>
      <c r="D797"/>
      <c r="E797"/>
      <c r="F797"/>
      <c r="G797"/>
      <c r="H797"/>
      <c r="I797"/>
      <c r="J797"/>
      <c r="K797"/>
      <c r="L797"/>
      <c r="M797"/>
      <c r="N797"/>
    </row>
    <row r="798" spans="1:14" x14ac:dyDescent="0.25">
      <c r="A798"/>
      <c r="B798"/>
      <c r="C798"/>
      <c r="D798"/>
      <c r="E798"/>
      <c r="F798"/>
      <c r="G798"/>
      <c r="H798"/>
      <c r="I798"/>
      <c r="J798"/>
      <c r="K798"/>
      <c r="L798"/>
      <c r="M798"/>
      <c r="N798"/>
    </row>
    <row r="799" spans="1:14" x14ac:dyDescent="0.25">
      <c r="A799"/>
      <c r="B799"/>
      <c r="C799"/>
      <c r="D799"/>
      <c r="E799"/>
      <c r="F799"/>
      <c r="G799"/>
      <c r="H799"/>
      <c r="I799"/>
      <c r="J799"/>
      <c r="K799"/>
      <c r="L799"/>
      <c r="M799"/>
      <c r="N799"/>
    </row>
    <row r="800" spans="1:14" x14ac:dyDescent="0.25">
      <c r="A800"/>
      <c r="B800"/>
      <c r="C800"/>
      <c r="D800"/>
      <c r="E800"/>
      <c r="F800"/>
      <c r="G800"/>
      <c r="H800"/>
      <c r="I800"/>
      <c r="J800"/>
      <c r="K800"/>
      <c r="L800"/>
      <c r="M800"/>
      <c r="N800"/>
    </row>
    <row r="801" spans="1:14" x14ac:dyDescent="0.25">
      <c r="A801"/>
      <c r="B801"/>
      <c r="C801"/>
      <c r="D801"/>
      <c r="E801"/>
      <c r="F801"/>
      <c r="G801"/>
      <c r="H801"/>
      <c r="I801"/>
      <c r="J801"/>
      <c r="K801"/>
      <c r="L801"/>
      <c r="M801"/>
      <c r="N801"/>
    </row>
    <row r="802" spans="1:14" x14ac:dyDescent="0.25">
      <c r="A802"/>
      <c r="B802"/>
      <c r="C802"/>
      <c r="D802"/>
      <c r="E802"/>
      <c r="F802"/>
      <c r="G802"/>
      <c r="H802"/>
      <c r="I802"/>
      <c r="J802"/>
      <c r="K802"/>
      <c r="L802"/>
      <c r="M802"/>
      <c r="N802"/>
    </row>
    <row r="803" spans="1:14" x14ac:dyDescent="0.25">
      <c r="A803"/>
      <c r="B803"/>
      <c r="C803"/>
      <c r="D803"/>
      <c r="E803"/>
      <c r="F803"/>
      <c r="G803"/>
      <c r="H803"/>
      <c r="I803"/>
      <c r="J803"/>
      <c r="K803"/>
      <c r="L803"/>
      <c r="M803"/>
      <c r="N803"/>
    </row>
    <row r="804" spans="1:14" x14ac:dyDescent="0.25">
      <c r="A804"/>
      <c r="B804"/>
      <c r="C804"/>
      <c r="D804"/>
      <c r="E804"/>
      <c r="F804"/>
      <c r="G804"/>
      <c r="H804"/>
      <c r="I804"/>
      <c r="J804"/>
      <c r="K804"/>
      <c r="L804"/>
      <c r="M804"/>
      <c r="N804"/>
    </row>
    <row r="805" spans="1:14" x14ac:dyDescent="0.25">
      <c r="A805"/>
      <c r="B805"/>
      <c r="C805"/>
      <c r="D805"/>
      <c r="E805"/>
      <c r="F805"/>
      <c r="G805"/>
      <c r="H805"/>
      <c r="I805"/>
      <c r="J805"/>
      <c r="K805"/>
      <c r="L805"/>
      <c r="M805"/>
      <c r="N805"/>
    </row>
    <row r="806" spans="1:14" x14ac:dyDescent="0.25">
      <c r="A806"/>
      <c r="B806"/>
      <c r="C806"/>
      <c r="D806"/>
      <c r="E806"/>
      <c r="F806"/>
      <c r="G806"/>
      <c r="H806"/>
      <c r="I806"/>
      <c r="J806"/>
      <c r="K806"/>
      <c r="L806"/>
      <c r="M806"/>
      <c r="N806"/>
    </row>
    <row r="807" spans="1:14" x14ac:dyDescent="0.25">
      <c r="A807"/>
      <c r="B807"/>
      <c r="C807"/>
      <c r="D807"/>
      <c r="E807"/>
      <c r="F807"/>
      <c r="G807"/>
      <c r="H807"/>
      <c r="I807"/>
      <c r="J807"/>
      <c r="K807"/>
      <c r="L807"/>
      <c r="M807"/>
      <c r="N807"/>
    </row>
    <row r="808" spans="1:14" x14ac:dyDescent="0.25">
      <c r="A808"/>
      <c r="B808"/>
      <c r="C808"/>
      <c r="D808"/>
      <c r="E808"/>
      <c r="F808"/>
      <c r="G808"/>
      <c r="H808"/>
      <c r="I808"/>
      <c r="J808"/>
      <c r="K808"/>
      <c r="L808"/>
      <c r="M808"/>
      <c r="N808"/>
    </row>
    <row r="809" spans="1:14" x14ac:dyDescent="0.25">
      <c r="A809"/>
      <c r="B809"/>
      <c r="C809"/>
      <c r="D809"/>
      <c r="E809"/>
      <c r="F809"/>
      <c r="G809"/>
      <c r="H809"/>
      <c r="I809"/>
      <c r="J809"/>
      <c r="K809"/>
      <c r="L809"/>
      <c r="M809"/>
      <c r="N809"/>
    </row>
    <row r="810" spans="1:14" x14ac:dyDescent="0.25">
      <c r="A810"/>
      <c r="B810"/>
      <c r="C810"/>
      <c r="D810"/>
      <c r="E810"/>
      <c r="F810"/>
      <c r="G810"/>
      <c r="H810"/>
      <c r="I810"/>
      <c r="J810"/>
      <c r="K810"/>
      <c r="L810"/>
      <c r="M810"/>
      <c r="N810"/>
    </row>
    <row r="811" spans="1:14" x14ac:dyDescent="0.25">
      <c r="A811"/>
      <c r="B811"/>
      <c r="C811"/>
      <c r="D811"/>
      <c r="E811"/>
      <c r="F811"/>
      <c r="G811"/>
      <c r="H811"/>
      <c r="I811"/>
      <c r="J811"/>
      <c r="K811"/>
      <c r="L811"/>
      <c r="M811"/>
      <c r="N811"/>
    </row>
    <row r="812" spans="1:14" x14ac:dyDescent="0.25">
      <c r="A812"/>
      <c r="B812"/>
      <c r="C812"/>
      <c r="D812"/>
      <c r="E812"/>
      <c r="F812"/>
      <c r="G812"/>
      <c r="H812"/>
      <c r="I812"/>
      <c r="J812"/>
      <c r="K812"/>
      <c r="L812"/>
      <c r="M812"/>
      <c r="N812"/>
    </row>
    <row r="813" spans="1:14" x14ac:dyDescent="0.25">
      <c r="A813"/>
      <c r="B813"/>
      <c r="C813"/>
      <c r="D813"/>
      <c r="E813"/>
      <c r="F813"/>
      <c r="G813"/>
      <c r="H813"/>
      <c r="I813"/>
      <c r="J813"/>
      <c r="K813"/>
      <c r="L813"/>
      <c r="M813"/>
      <c r="N813"/>
    </row>
    <row r="814" spans="1:14" x14ac:dyDescent="0.25">
      <c r="A814"/>
      <c r="B814"/>
      <c r="C814"/>
      <c r="D814"/>
      <c r="E814"/>
      <c r="F814"/>
      <c r="G814"/>
      <c r="H814"/>
      <c r="I814"/>
      <c r="J814"/>
      <c r="K814"/>
      <c r="L814"/>
      <c r="M814"/>
      <c r="N814"/>
    </row>
    <row r="815" spans="1:14" x14ac:dyDescent="0.25">
      <c r="A815"/>
      <c r="B815"/>
      <c r="C815"/>
      <c r="D815"/>
      <c r="E815"/>
      <c r="F815"/>
      <c r="G815"/>
      <c r="H815"/>
      <c r="I815"/>
      <c r="J815"/>
      <c r="K815"/>
      <c r="L815"/>
      <c r="M815"/>
      <c r="N815"/>
    </row>
    <row r="816" spans="1:14" x14ac:dyDescent="0.25">
      <c r="A816"/>
      <c r="B816"/>
      <c r="C816"/>
      <c r="D816"/>
      <c r="E816"/>
      <c r="F816"/>
      <c r="G816"/>
      <c r="H816"/>
      <c r="I816"/>
      <c r="J816"/>
      <c r="K816"/>
      <c r="L816"/>
      <c r="M816"/>
      <c r="N816"/>
    </row>
    <row r="817" spans="1:14" x14ac:dyDescent="0.25">
      <c r="A817"/>
      <c r="B817"/>
      <c r="C817"/>
      <c r="D817"/>
      <c r="E817"/>
      <c r="F817"/>
      <c r="G817"/>
      <c r="H817"/>
      <c r="I817"/>
      <c r="J817"/>
      <c r="K817"/>
      <c r="L817"/>
      <c r="M817"/>
      <c r="N817"/>
    </row>
    <row r="818" spans="1:14" x14ac:dyDescent="0.25">
      <c r="A818"/>
      <c r="B818"/>
      <c r="C818"/>
      <c r="D818"/>
      <c r="E818"/>
      <c r="F818"/>
      <c r="G818"/>
      <c r="H818"/>
      <c r="I818"/>
      <c r="J818"/>
      <c r="K818"/>
      <c r="L818"/>
      <c r="M818"/>
      <c r="N818"/>
    </row>
    <row r="819" spans="1:14" x14ac:dyDescent="0.25">
      <c r="A819"/>
      <c r="B819"/>
      <c r="C819"/>
      <c r="D819"/>
      <c r="E819"/>
      <c r="F819"/>
      <c r="G819"/>
      <c r="H819"/>
      <c r="I819"/>
      <c r="J819"/>
      <c r="K819"/>
      <c r="L819"/>
      <c r="M819"/>
      <c r="N819"/>
    </row>
    <row r="820" spans="1:14" x14ac:dyDescent="0.25">
      <c r="A820"/>
      <c r="B820"/>
      <c r="C820"/>
      <c r="D820"/>
      <c r="E820"/>
      <c r="F820"/>
      <c r="G820"/>
      <c r="H820"/>
      <c r="I820"/>
      <c r="J820"/>
      <c r="K820"/>
      <c r="L820"/>
      <c r="M820"/>
      <c r="N820"/>
    </row>
    <row r="821" spans="1:14" x14ac:dyDescent="0.25">
      <c r="A821"/>
      <c r="B821"/>
      <c r="C821"/>
      <c r="D821"/>
      <c r="E821"/>
      <c r="F821"/>
      <c r="G821"/>
      <c r="H821"/>
      <c r="I821"/>
      <c r="J821"/>
      <c r="K821"/>
      <c r="L821"/>
      <c r="M821"/>
      <c r="N821"/>
    </row>
    <row r="822" spans="1:14" x14ac:dyDescent="0.25">
      <c r="A822"/>
      <c r="B822"/>
      <c r="C822"/>
      <c r="D822"/>
      <c r="E822"/>
      <c r="F822"/>
      <c r="G822"/>
      <c r="H822"/>
      <c r="I822"/>
      <c r="J822"/>
      <c r="K822"/>
      <c r="L822"/>
      <c r="M822"/>
      <c r="N822"/>
    </row>
    <row r="823" spans="1:14" x14ac:dyDescent="0.25">
      <c r="A823"/>
      <c r="B823"/>
      <c r="C823"/>
      <c r="D823"/>
      <c r="E823"/>
      <c r="F823"/>
      <c r="G823"/>
      <c r="H823"/>
      <c r="I823"/>
      <c r="J823"/>
      <c r="K823"/>
      <c r="L823"/>
      <c r="M823"/>
      <c r="N823"/>
    </row>
    <row r="824" spans="1:14" x14ac:dyDescent="0.25">
      <c r="A824"/>
      <c r="B824"/>
      <c r="C824"/>
      <c r="D824"/>
      <c r="E824"/>
      <c r="F824"/>
      <c r="G824"/>
      <c r="H824"/>
      <c r="I824"/>
      <c r="J824"/>
      <c r="K824"/>
      <c r="L824"/>
      <c r="M824"/>
      <c r="N824"/>
    </row>
    <row r="825" spans="1:14" x14ac:dyDescent="0.25">
      <c r="A825"/>
      <c r="B825"/>
      <c r="C825"/>
      <c r="D825"/>
      <c r="E825"/>
      <c r="F825"/>
      <c r="G825"/>
      <c r="H825"/>
      <c r="I825"/>
      <c r="J825"/>
      <c r="K825"/>
      <c r="L825"/>
      <c r="M825"/>
      <c r="N825"/>
    </row>
    <row r="826" spans="1:14" x14ac:dyDescent="0.25">
      <c r="A826"/>
      <c r="B826"/>
      <c r="C826"/>
      <c r="D826"/>
      <c r="E826"/>
      <c r="F826"/>
      <c r="G826"/>
      <c r="H826"/>
      <c r="I826"/>
      <c r="J826"/>
      <c r="K826"/>
      <c r="L826"/>
      <c r="M826"/>
      <c r="N826"/>
    </row>
    <row r="827" spans="1:14" x14ac:dyDescent="0.25">
      <c r="A827"/>
      <c r="B827"/>
      <c r="C827"/>
      <c r="D827"/>
      <c r="E827"/>
      <c r="F827"/>
      <c r="G827"/>
      <c r="H827"/>
      <c r="I827"/>
      <c r="J827"/>
      <c r="K827"/>
      <c r="L827"/>
      <c r="M827"/>
      <c r="N827"/>
    </row>
    <row r="828" spans="1:14" x14ac:dyDescent="0.25">
      <c r="A828"/>
      <c r="B828"/>
      <c r="C828"/>
      <c r="D828"/>
      <c r="E828"/>
      <c r="F828"/>
      <c r="G828"/>
      <c r="H828"/>
      <c r="I828"/>
      <c r="J828"/>
      <c r="K828"/>
      <c r="L828"/>
      <c r="M828"/>
      <c r="N828"/>
    </row>
    <row r="829" spans="1:14" x14ac:dyDescent="0.25">
      <c r="A829"/>
      <c r="B829"/>
      <c r="C829"/>
      <c r="D829"/>
      <c r="E829"/>
      <c r="F829"/>
      <c r="G829"/>
      <c r="H829"/>
      <c r="I829"/>
      <c r="J829"/>
      <c r="K829"/>
      <c r="L829"/>
      <c r="M829"/>
      <c r="N829"/>
    </row>
    <row r="830" spans="1:14" x14ac:dyDescent="0.25">
      <c r="A830"/>
      <c r="B830"/>
      <c r="C830"/>
      <c r="D830"/>
      <c r="E830"/>
      <c r="F830"/>
      <c r="G830"/>
      <c r="H830"/>
      <c r="I830"/>
      <c r="J830"/>
      <c r="K830"/>
      <c r="L830"/>
      <c r="M830"/>
      <c r="N830"/>
    </row>
    <row r="831" spans="1:14" x14ac:dyDescent="0.25">
      <c r="A831"/>
      <c r="B831"/>
      <c r="C831"/>
      <c r="D831"/>
      <c r="E831"/>
      <c r="F831"/>
      <c r="G831"/>
      <c r="H831"/>
      <c r="I831"/>
      <c r="J831"/>
      <c r="K831"/>
      <c r="L831"/>
      <c r="M831"/>
      <c r="N831"/>
    </row>
    <row r="832" spans="1:14" x14ac:dyDescent="0.25">
      <c r="A832"/>
      <c r="B832"/>
      <c r="C832"/>
      <c r="D832"/>
      <c r="E832"/>
      <c r="F832"/>
      <c r="G832"/>
      <c r="H832"/>
      <c r="I832"/>
      <c r="J832"/>
      <c r="K832"/>
      <c r="L832"/>
      <c r="M832"/>
      <c r="N832"/>
    </row>
    <row r="833" spans="1:14" x14ac:dyDescent="0.25">
      <c r="A833"/>
      <c r="B833"/>
      <c r="C833"/>
      <c r="D833"/>
      <c r="E833"/>
      <c r="F833"/>
      <c r="G833"/>
      <c r="H833"/>
      <c r="I833"/>
      <c r="J833"/>
      <c r="K833"/>
      <c r="L833"/>
      <c r="M833"/>
      <c r="N833"/>
    </row>
    <row r="834" spans="1:14" x14ac:dyDescent="0.25">
      <c r="A834"/>
      <c r="B834"/>
      <c r="C834"/>
      <c r="D834"/>
      <c r="E834"/>
      <c r="F834"/>
      <c r="G834"/>
      <c r="H834"/>
      <c r="I834"/>
      <c r="J834"/>
      <c r="K834"/>
      <c r="L834"/>
      <c r="M834"/>
      <c r="N834"/>
    </row>
    <row r="835" spans="1:14" x14ac:dyDescent="0.25">
      <c r="A835"/>
      <c r="B835"/>
      <c r="C835"/>
      <c r="D835"/>
      <c r="E835"/>
      <c r="F835"/>
      <c r="G835"/>
      <c r="H835"/>
      <c r="I835"/>
      <c r="J835"/>
      <c r="K835"/>
      <c r="L835"/>
      <c r="M835"/>
      <c r="N835"/>
    </row>
    <row r="836" spans="1:14" x14ac:dyDescent="0.25">
      <c r="A836"/>
      <c r="B836"/>
      <c r="C836"/>
      <c r="D836"/>
      <c r="E836"/>
      <c r="F836"/>
      <c r="G836"/>
      <c r="H836"/>
      <c r="I836"/>
      <c r="J836"/>
      <c r="K836"/>
      <c r="L836"/>
      <c r="M836"/>
      <c r="N836"/>
    </row>
    <row r="837" spans="1:14" x14ac:dyDescent="0.25">
      <c r="A837"/>
      <c r="B837"/>
      <c r="C837"/>
      <c r="D837"/>
      <c r="E837"/>
      <c r="F837"/>
      <c r="G837"/>
      <c r="H837"/>
      <c r="I837"/>
      <c r="J837"/>
      <c r="K837"/>
      <c r="L837"/>
      <c r="M837"/>
      <c r="N837"/>
    </row>
    <row r="838" spans="1:14" x14ac:dyDescent="0.25">
      <c r="A838"/>
      <c r="B838"/>
      <c r="C838"/>
      <c r="D838"/>
      <c r="E838"/>
      <c r="F838"/>
      <c r="G838"/>
      <c r="H838"/>
      <c r="I838"/>
      <c r="J838"/>
      <c r="K838"/>
      <c r="L838"/>
      <c r="M838"/>
      <c r="N838"/>
    </row>
    <row r="839" spans="1:14" x14ac:dyDescent="0.25">
      <c r="A839"/>
      <c r="B839"/>
      <c r="C839"/>
      <c r="D839"/>
      <c r="E839"/>
      <c r="F839"/>
      <c r="G839"/>
      <c r="H839"/>
      <c r="I839"/>
      <c r="J839"/>
      <c r="K839"/>
      <c r="L839"/>
      <c r="M839"/>
      <c r="N839"/>
    </row>
    <row r="840" spans="1:14" x14ac:dyDescent="0.25">
      <c r="A840"/>
      <c r="B840"/>
      <c r="C840"/>
      <c r="D840"/>
      <c r="E840"/>
      <c r="F840"/>
      <c r="G840"/>
      <c r="H840"/>
      <c r="I840"/>
      <c r="J840"/>
      <c r="K840"/>
      <c r="L840"/>
      <c r="M840"/>
      <c r="N840"/>
    </row>
    <row r="841" spans="1:14" x14ac:dyDescent="0.25">
      <c r="A841"/>
      <c r="B841"/>
      <c r="C841"/>
      <c r="D841"/>
      <c r="E841"/>
      <c r="F841"/>
      <c r="G841"/>
      <c r="H841"/>
      <c r="I841"/>
      <c r="J841"/>
      <c r="K841"/>
      <c r="L841"/>
      <c r="M841"/>
      <c r="N841"/>
    </row>
    <row r="842" spans="1:14" x14ac:dyDescent="0.25">
      <c r="A842"/>
      <c r="B842"/>
      <c r="C842"/>
      <c r="D842"/>
      <c r="E842"/>
      <c r="F842"/>
      <c r="G842"/>
      <c r="H842"/>
      <c r="I842"/>
      <c r="J842"/>
      <c r="K842"/>
      <c r="L842"/>
      <c r="M842"/>
      <c r="N842"/>
    </row>
    <row r="843" spans="1:14" x14ac:dyDescent="0.25">
      <c r="A843"/>
      <c r="B843"/>
      <c r="C843"/>
      <c r="D843"/>
      <c r="E843"/>
      <c r="F843"/>
      <c r="G843"/>
      <c r="H843"/>
      <c r="I843"/>
      <c r="J843"/>
      <c r="K843"/>
      <c r="L843"/>
      <c r="M843"/>
      <c r="N843"/>
    </row>
    <row r="844" spans="1:14" x14ac:dyDescent="0.25">
      <c r="A844"/>
      <c r="B844"/>
      <c r="C844"/>
      <c r="D844"/>
      <c r="E844"/>
      <c r="F844"/>
      <c r="G844"/>
      <c r="H844"/>
      <c r="I844"/>
      <c r="J844"/>
      <c r="K844"/>
      <c r="L844"/>
      <c r="M844"/>
      <c r="N844"/>
    </row>
    <row r="845" spans="1:14" x14ac:dyDescent="0.25">
      <c r="A845"/>
      <c r="B845"/>
      <c r="C845"/>
      <c r="D845"/>
      <c r="E845"/>
      <c r="F845"/>
      <c r="G845"/>
      <c r="H845"/>
      <c r="I845"/>
      <c r="J845"/>
      <c r="K845"/>
      <c r="L845"/>
      <c r="M845"/>
      <c r="N845"/>
    </row>
    <row r="846" spans="1:14" x14ac:dyDescent="0.25">
      <c r="A846"/>
      <c r="B846"/>
      <c r="C846"/>
      <c r="D846"/>
      <c r="E846"/>
      <c r="F846"/>
      <c r="G846"/>
      <c r="H846"/>
      <c r="I846"/>
      <c r="J846"/>
      <c r="K846"/>
      <c r="L846"/>
      <c r="M846"/>
      <c r="N846"/>
    </row>
    <row r="847" spans="1:14" x14ac:dyDescent="0.25">
      <c r="A847"/>
      <c r="B847"/>
      <c r="C847"/>
      <c r="D847"/>
      <c r="E847"/>
      <c r="F847"/>
      <c r="G847"/>
      <c r="H847"/>
      <c r="I847"/>
      <c r="J847"/>
      <c r="K847"/>
      <c r="L847"/>
      <c r="M847"/>
      <c r="N847"/>
    </row>
    <row r="848" spans="1:14" x14ac:dyDescent="0.25">
      <c r="A848"/>
      <c r="B848"/>
      <c r="C848"/>
      <c r="D848"/>
      <c r="E848"/>
      <c r="F848"/>
      <c r="G848"/>
      <c r="H848"/>
      <c r="I848"/>
      <c r="J848"/>
      <c r="K848"/>
      <c r="L848"/>
      <c r="M848"/>
      <c r="N848"/>
    </row>
    <row r="849" spans="1:14" x14ac:dyDescent="0.25">
      <c r="A849"/>
      <c r="B849"/>
      <c r="C849"/>
      <c r="D849"/>
      <c r="E849"/>
      <c r="F849"/>
      <c r="G849"/>
      <c r="H849"/>
      <c r="I849"/>
      <c r="J849"/>
      <c r="K849"/>
      <c r="L849"/>
      <c r="M849"/>
      <c r="N849"/>
    </row>
    <row r="850" spans="1:14" x14ac:dyDescent="0.25">
      <c r="A850"/>
      <c r="B850"/>
      <c r="C850"/>
      <c r="D850"/>
      <c r="E850"/>
      <c r="F850"/>
      <c r="G850"/>
      <c r="H850"/>
      <c r="I850"/>
      <c r="J850"/>
      <c r="K850"/>
      <c r="L850"/>
      <c r="M850"/>
      <c r="N850"/>
    </row>
    <row r="851" spans="1:14" x14ac:dyDescent="0.25">
      <c r="A851"/>
      <c r="B851"/>
      <c r="C851"/>
      <c r="D851"/>
      <c r="E851"/>
      <c r="F851"/>
      <c r="G851"/>
      <c r="H851"/>
      <c r="I851"/>
      <c r="J851"/>
      <c r="K851"/>
      <c r="L851"/>
      <c r="M851"/>
      <c r="N851"/>
    </row>
    <row r="852" spans="1:14" x14ac:dyDescent="0.25">
      <c r="A852"/>
      <c r="B852"/>
      <c r="C852"/>
      <c r="D852"/>
      <c r="E852"/>
      <c r="F852"/>
      <c r="G852"/>
      <c r="H852"/>
      <c r="I852"/>
      <c r="J852"/>
      <c r="K852"/>
      <c r="L852"/>
      <c r="M852"/>
      <c r="N852"/>
    </row>
    <row r="853" spans="1:14" x14ac:dyDescent="0.25">
      <c r="A853"/>
      <c r="B853"/>
      <c r="C853"/>
      <c r="D853"/>
      <c r="E853"/>
      <c r="F853"/>
      <c r="G853"/>
      <c r="H853"/>
      <c r="I853"/>
      <c r="J853"/>
      <c r="K853"/>
      <c r="L853"/>
      <c r="M853"/>
      <c r="N853"/>
    </row>
    <row r="854" spans="1:14" x14ac:dyDescent="0.25">
      <c r="A854"/>
      <c r="B854"/>
      <c r="C854"/>
      <c r="D854"/>
      <c r="E854"/>
      <c r="F854"/>
      <c r="G854"/>
      <c r="H854"/>
      <c r="I854"/>
      <c r="J854"/>
      <c r="K854"/>
      <c r="L854"/>
      <c r="M854"/>
      <c r="N854"/>
    </row>
    <row r="855" spans="1:14" x14ac:dyDescent="0.25">
      <c r="A855"/>
      <c r="B855"/>
      <c r="C855"/>
      <c r="D855"/>
      <c r="E855"/>
      <c r="F855"/>
      <c r="G855"/>
      <c r="H855"/>
      <c r="I855"/>
      <c r="J855"/>
      <c r="K855"/>
      <c r="L855"/>
      <c r="M855"/>
      <c r="N855"/>
    </row>
    <row r="856" spans="1:14" x14ac:dyDescent="0.25">
      <c r="A856"/>
      <c r="B856"/>
      <c r="C856"/>
      <c r="D856"/>
      <c r="E856"/>
      <c r="F856"/>
      <c r="G856"/>
      <c r="H856"/>
      <c r="I856"/>
      <c r="J856"/>
      <c r="K856"/>
      <c r="L856"/>
      <c r="M856"/>
      <c r="N856"/>
    </row>
    <row r="857" spans="1:14" x14ac:dyDescent="0.25">
      <c r="A857"/>
      <c r="B857"/>
      <c r="C857"/>
      <c r="D857"/>
      <c r="E857"/>
      <c r="F857"/>
      <c r="G857"/>
      <c r="H857"/>
      <c r="I857"/>
      <c r="J857"/>
      <c r="K857"/>
      <c r="L857"/>
      <c r="M857"/>
      <c r="N857"/>
    </row>
    <row r="858" spans="1:14" x14ac:dyDescent="0.25">
      <c r="A858"/>
      <c r="B858"/>
      <c r="C858"/>
      <c r="D858"/>
      <c r="E858"/>
      <c r="F858"/>
      <c r="G858"/>
      <c r="H858"/>
      <c r="I858"/>
      <c r="J858"/>
      <c r="K858"/>
      <c r="L858"/>
      <c r="M858"/>
      <c r="N858"/>
    </row>
    <row r="859" spans="1:14" x14ac:dyDescent="0.25">
      <c r="A859"/>
      <c r="B859"/>
      <c r="C859"/>
      <c r="D859"/>
      <c r="E859"/>
      <c r="F859"/>
      <c r="G859"/>
      <c r="H859"/>
      <c r="I859"/>
      <c r="J859"/>
      <c r="K859"/>
      <c r="L859"/>
      <c r="M859"/>
      <c r="N859"/>
    </row>
    <row r="860" spans="1:14" x14ac:dyDescent="0.25">
      <c r="A860"/>
      <c r="B860"/>
      <c r="C860"/>
      <c r="D860"/>
      <c r="E860"/>
      <c r="F860"/>
      <c r="G860"/>
      <c r="H860"/>
      <c r="I860"/>
      <c r="J860"/>
      <c r="K860"/>
      <c r="L860"/>
      <c r="M860"/>
      <c r="N860"/>
    </row>
    <row r="861" spans="1:14" x14ac:dyDescent="0.25">
      <c r="A861"/>
      <c r="B861"/>
      <c r="C861"/>
      <c r="D861"/>
      <c r="E861"/>
      <c r="F861"/>
      <c r="G861"/>
      <c r="H861"/>
      <c r="I861"/>
      <c r="J861"/>
      <c r="K861"/>
      <c r="L861"/>
      <c r="M861"/>
      <c r="N861"/>
    </row>
    <row r="862" spans="1:14" x14ac:dyDescent="0.25">
      <c r="A862"/>
      <c r="B862"/>
      <c r="C862"/>
      <c r="D862"/>
      <c r="E862"/>
      <c r="F862"/>
      <c r="G862"/>
      <c r="H862"/>
      <c r="I862"/>
      <c r="J862"/>
      <c r="K862"/>
      <c r="L862"/>
      <c r="M862"/>
      <c r="N862"/>
    </row>
    <row r="863" spans="1:14" x14ac:dyDescent="0.25">
      <c r="A863"/>
      <c r="B863"/>
      <c r="C863"/>
      <c r="D863"/>
      <c r="E863"/>
      <c r="F863"/>
      <c r="G863"/>
      <c r="H863"/>
      <c r="I863"/>
      <c r="J863"/>
      <c r="K863"/>
      <c r="L863"/>
      <c r="M863"/>
      <c r="N863"/>
    </row>
    <row r="864" spans="1:14" x14ac:dyDescent="0.25">
      <c r="A864"/>
      <c r="B864"/>
      <c r="C864"/>
      <c r="D864"/>
      <c r="E864"/>
      <c r="F864"/>
      <c r="G864"/>
      <c r="H864"/>
      <c r="I864"/>
      <c r="J864"/>
      <c r="K864"/>
      <c r="L864"/>
      <c r="M864"/>
      <c r="N864"/>
    </row>
    <row r="865" spans="1:14" x14ac:dyDescent="0.25">
      <c r="A865"/>
      <c r="B865"/>
      <c r="C865"/>
      <c r="D865"/>
      <c r="E865"/>
      <c r="F865"/>
      <c r="G865"/>
      <c r="H865"/>
      <c r="I865"/>
      <c r="J865"/>
      <c r="K865"/>
      <c r="L865"/>
      <c r="M865"/>
      <c r="N865"/>
    </row>
    <row r="866" spans="1:14" x14ac:dyDescent="0.25">
      <c r="A866"/>
      <c r="B866"/>
      <c r="C866"/>
      <c r="D866"/>
      <c r="E866"/>
      <c r="F866"/>
      <c r="G866"/>
      <c r="H866"/>
      <c r="I866"/>
      <c r="J866"/>
      <c r="K866"/>
      <c r="L866"/>
      <c r="M866"/>
      <c r="N866"/>
    </row>
    <row r="867" spans="1:14" x14ac:dyDescent="0.25">
      <c r="A867"/>
      <c r="B867"/>
      <c r="C867"/>
      <c r="D867"/>
      <c r="E867"/>
      <c r="F867"/>
      <c r="G867"/>
      <c r="H867"/>
      <c r="I867"/>
      <c r="J867"/>
      <c r="K867"/>
      <c r="L867"/>
      <c r="M867"/>
      <c r="N867"/>
    </row>
    <row r="868" spans="1:14" x14ac:dyDescent="0.25">
      <c r="A868"/>
      <c r="B868"/>
      <c r="C868"/>
      <c r="D868"/>
      <c r="E868"/>
      <c r="F868"/>
      <c r="G868"/>
      <c r="H868"/>
      <c r="I868"/>
      <c r="J868"/>
      <c r="K868"/>
      <c r="L868"/>
      <c r="M868"/>
      <c r="N868"/>
    </row>
    <row r="869" spans="1:14" x14ac:dyDescent="0.25">
      <c r="A869"/>
      <c r="B869"/>
      <c r="C869"/>
      <c r="D869"/>
      <c r="E869"/>
      <c r="F869"/>
      <c r="G869"/>
      <c r="H869"/>
      <c r="I869"/>
      <c r="J869"/>
      <c r="K869"/>
      <c r="L869"/>
      <c r="M869"/>
      <c r="N869"/>
    </row>
    <row r="870" spans="1:14" x14ac:dyDescent="0.25">
      <c r="A870"/>
      <c r="B870"/>
      <c r="C870"/>
      <c r="D870"/>
      <c r="E870"/>
      <c r="F870"/>
      <c r="G870"/>
      <c r="H870"/>
      <c r="I870"/>
      <c r="J870"/>
      <c r="K870"/>
      <c r="L870"/>
      <c r="M870"/>
      <c r="N870"/>
    </row>
    <row r="871" spans="1:14" x14ac:dyDescent="0.25">
      <c r="A871"/>
      <c r="B871"/>
      <c r="C871"/>
      <c r="D871"/>
      <c r="E871"/>
      <c r="F871"/>
      <c r="G871"/>
      <c r="H871"/>
      <c r="I871"/>
      <c r="J871"/>
      <c r="K871"/>
      <c r="L871"/>
      <c r="M871"/>
      <c r="N871"/>
    </row>
    <row r="872" spans="1:14" x14ac:dyDescent="0.25">
      <c r="A872"/>
      <c r="B872"/>
      <c r="C872"/>
      <c r="D872"/>
      <c r="E872"/>
      <c r="F872"/>
      <c r="G872"/>
      <c r="H872"/>
      <c r="I872"/>
      <c r="J872"/>
      <c r="K872"/>
      <c r="L872"/>
      <c r="M872"/>
      <c r="N872"/>
    </row>
    <row r="873" spans="1:14" x14ac:dyDescent="0.25">
      <c r="A873"/>
      <c r="B873"/>
      <c r="C873"/>
      <c r="D873"/>
      <c r="E873"/>
      <c r="F873"/>
      <c r="G873"/>
      <c r="H873"/>
      <c r="I873"/>
      <c r="J873"/>
      <c r="K873"/>
      <c r="L873"/>
      <c r="M873"/>
      <c r="N873"/>
    </row>
    <row r="874" spans="1:14" x14ac:dyDescent="0.25">
      <c r="A874"/>
      <c r="B874"/>
      <c r="C874"/>
      <c r="D874"/>
      <c r="E874"/>
      <c r="F874"/>
      <c r="G874"/>
      <c r="H874"/>
      <c r="I874"/>
      <c r="J874"/>
      <c r="K874"/>
      <c r="L874"/>
      <c r="M874"/>
      <c r="N874"/>
    </row>
    <row r="875" spans="1:14" x14ac:dyDescent="0.25">
      <c r="A875"/>
      <c r="B875"/>
      <c r="C875"/>
      <c r="D875"/>
      <c r="E875"/>
      <c r="F875"/>
      <c r="G875"/>
      <c r="H875"/>
      <c r="I875"/>
      <c r="J875"/>
      <c r="K875"/>
      <c r="L875"/>
      <c r="M875"/>
      <c r="N875"/>
    </row>
    <row r="876" spans="1:14" x14ac:dyDescent="0.25">
      <c r="A876"/>
      <c r="B876"/>
      <c r="C876"/>
      <c r="D876"/>
      <c r="E876"/>
      <c r="F876"/>
      <c r="G876"/>
      <c r="H876"/>
      <c r="I876"/>
      <c r="J876"/>
      <c r="K876"/>
      <c r="L876"/>
      <c r="M876"/>
      <c r="N876"/>
    </row>
    <row r="877" spans="1:14" x14ac:dyDescent="0.25">
      <c r="A877"/>
      <c r="B877"/>
      <c r="C877"/>
      <c r="D877"/>
      <c r="E877"/>
      <c r="F877"/>
      <c r="G877"/>
      <c r="H877"/>
      <c r="I877"/>
      <c r="J877"/>
      <c r="K877"/>
      <c r="L877"/>
      <c r="M877"/>
      <c r="N877"/>
    </row>
    <row r="878" spans="1:14" x14ac:dyDescent="0.25">
      <c r="A878"/>
      <c r="B878"/>
      <c r="C878"/>
      <c r="D878"/>
      <c r="E878"/>
      <c r="F878"/>
      <c r="G878"/>
      <c r="H878"/>
      <c r="I878"/>
      <c r="J878"/>
      <c r="K878"/>
      <c r="L878"/>
      <c r="M878"/>
      <c r="N878"/>
    </row>
    <row r="879" spans="1:14" x14ac:dyDescent="0.25">
      <c r="A879"/>
      <c r="B879"/>
      <c r="C879"/>
      <c r="D879"/>
      <c r="E879"/>
      <c r="F879"/>
      <c r="G879"/>
      <c r="H879"/>
      <c r="I879"/>
      <c r="J879"/>
      <c r="K879"/>
      <c r="L879"/>
      <c r="M879"/>
      <c r="N879"/>
    </row>
    <row r="880" spans="1:14" x14ac:dyDescent="0.25">
      <c r="A880"/>
      <c r="B880"/>
      <c r="C880"/>
      <c r="D880"/>
      <c r="E880"/>
      <c r="F880"/>
      <c r="G880"/>
      <c r="H880"/>
      <c r="I880"/>
      <c r="J880"/>
      <c r="K880"/>
      <c r="L880"/>
      <c r="M880"/>
      <c r="N880"/>
    </row>
    <row r="881" spans="1:14" x14ac:dyDescent="0.25">
      <c r="A881"/>
      <c r="B881"/>
      <c r="C881"/>
      <c r="D881"/>
      <c r="E881"/>
      <c r="F881"/>
      <c r="G881"/>
      <c r="H881"/>
      <c r="I881"/>
      <c r="J881"/>
      <c r="K881"/>
      <c r="L881"/>
      <c r="M881"/>
      <c r="N881"/>
    </row>
    <row r="882" spans="1:14" x14ac:dyDescent="0.25">
      <c r="A882"/>
      <c r="B882"/>
      <c r="C882"/>
      <c r="D882"/>
      <c r="E882"/>
      <c r="F882"/>
      <c r="G882"/>
      <c r="H882"/>
      <c r="I882"/>
      <c r="J882"/>
      <c r="K882"/>
      <c r="L882"/>
      <c r="M882"/>
      <c r="N882"/>
    </row>
    <row r="883" spans="1:14" x14ac:dyDescent="0.25">
      <c r="A883"/>
      <c r="B883"/>
      <c r="C883"/>
      <c r="D883"/>
      <c r="E883"/>
      <c r="F883"/>
      <c r="G883"/>
      <c r="H883"/>
      <c r="I883"/>
      <c r="J883"/>
      <c r="K883"/>
      <c r="L883"/>
      <c r="M883"/>
      <c r="N883"/>
    </row>
    <row r="884" spans="1:14" x14ac:dyDescent="0.25">
      <c r="A884"/>
      <c r="B884"/>
      <c r="C884"/>
      <c r="D884"/>
      <c r="E884"/>
      <c r="F884"/>
      <c r="G884"/>
      <c r="H884"/>
      <c r="I884"/>
      <c r="J884"/>
      <c r="K884"/>
      <c r="L884"/>
      <c r="M884"/>
      <c r="N884"/>
    </row>
    <row r="885" spans="1:14" x14ac:dyDescent="0.25">
      <c r="A885"/>
      <c r="B885"/>
      <c r="C885"/>
      <c r="D885"/>
      <c r="E885"/>
      <c r="F885"/>
      <c r="G885"/>
      <c r="H885"/>
      <c r="I885"/>
      <c r="J885"/>
      <c r="K885"/>
      <c r="L885"/>
      <c r="M885"/>
      <c r="N885"/>
    </row>
    <row r="886" spans="1:14" x14ac:dyDescent="0.25">
      <c r="A886"/>
      <c r="B886"/>
      <c r="C886"/>
      <c r="D886"/>
      <c r="E886"/>
      <c r="F886"/>
      <c r="G886"/>
      <c r="H886"/>
      <c r="I886"/>
      <c r="J886"/>
      <c r="K886"/>
      <c r="L886"/>
      <c r="M886"/>
      <c r="N886"/>
    </row>
    <row r="887" spans="1:14" x14ac:dyDescent="0.25">
      <c r="A887"/>
      <c r="B887"/>
      <c r="C887"/>
      <c r="D887"/>
      <c r="E887"/>
      <c r="F887"/>
      <c r="G887"/>
      <c r="H887"/>
      <c r="I887"/>
      <c r="J887"/>
      <c r="K887"/>
      <c r="L887"/>
      <c r="M887"/>
      <c r="N887"/>
    </row>
    <row r="888" spans="1:14" x14ac:dyDescent="0.25">
      <c r="A888"/>
      <c r="B888"/>
      <c r="C888"/>
      <c r="D888"/>
      <c r="E888"/>
      <c r="F888"/>
      <c r="G888"/>
      <c r="H888"/>
      <c r="I888"/>
      <c r="J888"/>
      <c r="K888"/>
      <c r="L888"/>
      <c r="M888"/>
      <c r="N888"/>
    </row>
    <row r="889" spans="1:14" x14ac:dyDescent="0.25">
      <c r="A889"/>
      <c r="B889"/>
      <c r="C889"/>
      <c r="D889"/>
      <c r="E889"/>
      <c r="F889"/>
      <c r="G889"/>
      <c r="H889"/>
      <c r="I889"/>
      <c r="J889"/>
      <c r="K889"/>
      <c r="L889"/>
      <c r="M889"/>
      <c r="N889"/>
    </row>
    <row r="890" spans="1:14" x14ac:dyDescent="0.25">
      <c r="A890"/>
      <c r="B890"/>
      <c r="C890"/>
      <c r="D890"/>
      <c r="E890"/>
      <c r="F890"/>
      <c r="G890"/>
      <c r="H890"/>
      <c r="I890"/>
      <c r="J890"/>
      <c r="K890"/>
      <c r="L890"/>
      <c r="M890"/>
      <c r="N890"/>
    </row>
    <row r="891" spans="1:14" x14ac:dyDescent="0.25">
      <c r="A891"/>
      <c r="B891"/>
      <c r="C891"/>
      <c r="D891"/>
      <c r="E891"/>
      <c r="F891"/>
      <c r="G891"/>
      <c r="H891"/>
      <c r="I891"/>
      <c r="J891"/>
      <c r="K891"/>
      <c r="L891"/>
      <c r="M891"/>
      <c r="N891"/>
    </row>
    <row r="892" spans="1:14" x14ac:dyDescent="0.25">
      <c r="A892"/>
      <c r="B892"/>
      <c r="C892"/>
      <c r="D892"/>
      <c r="E892"/>
      <c r="F892"/>
      <c r="G892"/>
      <c r="H892"/>
      <c r="I892"/>
      <c r="J892"/>
      <c r="K892"/>
      <c r="L892"/>
      <c r="M892"/>
      <c r="N892"/>
    </row>
    <row r="893" spans="1:14" x14ac:dyDescent="0.25">
      <c r="A893"/>
      <c r="B893"/>
      <c r="C893"/>
      <c r="D893"/>
      <c r="E893"/>
      <c r="F893"/>
      <c r="G893"/>
      <c r="H893"/>
      <c r="I893"/>
      <c r="J893"/>
      <c r="K893"/>
      <c r="L893"/>
      <c r="M893"/>
      <c r="N893"/>
    </row>
    <row r="894" spans="1:14" x14ac:dyDescent="0.25">
      <c r="A894"/>
      <c r="B894"/>
      <c r="C894"/>
      <c r="D894"/>
      <c r="E894"/>
      <c r="F894"/>
      <c r="G894"/>
      <c r="H894"/>
      <c r="I894"/>
      <c r="J894"/>
      <c r="K894"/>
      <c r="L894"/>
      <c r="M894"/>
      <c r="N894"/>
    </row>
    <row r="895" spans="1:14" x14ac:dyDescent="0.25">
      <c r="A895"/>
      <c r="B895"/>
      <c r="C895"/>
      <c r="D895"/>
      <c r="E895"/>
      <c r="F895"/>
      <c r="G895"/>
      <c r="H895"/>
      <c r="I895"/>
      <c r="J895"/>
      <c r="K895"/>
      <c r="L895"/>
      <c r="M895"/>
      <c r="N895"/>
    </row>
    <row r="896" spans="1:14" x14ac:dyDescent="0.25">
      <c r="A896"/>
      <c r="B896"/>
      <c r="C896"/>
      <c r="D896"/>
      <c r="E896"/>
      <c r="F896"/>
      <c r="G896"/>
      <c r="H896"/>
      <c r="I896"/>
      <c r="J896"/>
      <c r="K896"/>
      <c r="L896"/>
      <c r="M896"/>
      <c r="N896"/>
    </row>
    <row r="897" spans="1:14" x14ac:dyDescent="0.25">
      <c r="A897"/>
      <c r="B897"/>
      <c r="C897"/>
      <c r="D897"/>
      <c r="E897"/>
      <c r="F897"/>
      <c r="G897"/>
      <c r="H897"/>
      <c r="I897"/>
      <c r="J897"/>
      <c r="K897"/>
      <c r="L897"/>
      <c r="M897"/>
      <c r="N897"/>
    </row>
    <row r="898" spans="1:14" x14ac:dyDescent="0.25">
      <c r="A898"/>
      <c r="B898"/>
      <c r="C898"/>
      <c r="D898"/>
      <c r="E898"/>
      <c r="F898"/>
      <c r="G898"/>
      <c r="H898"/>
      <c r="I898"/>
      <c r="J898"/>
      <c r="K898"/>
      <c r="L898"/>
      <c r="M898"/>
      <c r="N898"/>
    </row>
    <row r="899" spans="1:14" x14ac:dyDescent="0.25">
      <c r="A899"/>
      <c r="B899"/>
      <c r="C899"/>
      <c r="D899"/>
      <c r="E899"/>
      <c r="F899"/>
      <c r="G899"/>
      <c r="H899"/>
      <c r="I899"/>
      <c r="J899"/>
      <c r="K899"/>
      <c r="L899"/>
      <c r="M899"/>
      <c r="N899"/>
    </row>
    <row r="900" spans="1:14" x14ac:dyDescent="0.25">
      <c r="A900"/>
      <c r="B900"/>
      <c r="C900"/>
      <c r="D900"/>
      <c r="E900"/>
      <c r="F900"/>
      <c r="G900"/>
      <c r="H900"/>
      <c r="I900"/>
      <c r="J900"/>
      <c r="K900"/>
      <c r="L900"/>
      <c r="M900"/>
      <c r="N900"/>
    </row>
    <row r="901" spans="1:14" x14ac:dyDescent="0.25">
      <c r="A901"/>
      <c r="B901"/>
      <c r="C901"/>
      <c r="D901"/>
      <c r="E901"/>
      <c r="F901"/>
      <c r="G901"/>
      <c r="H901"/>
      <c r="I901"/>
      <c r="J901"/>
      <c r="K901"/>
      <c r="L901"/>
      <c r="M901"/>
      <c r="N901"/>
    </row>
    <row r="902" spans="1:14" x14ac:dyDescent="0.25">
      <c r="A902"/>
      <c r="B902"/>
      <c r="C902"/>
      <c r="D902"/>
      <c r="E902"/>
      <c r="F902"/>
      <c r="G902"/>
      <c r="H902"/>
      <c r="I902"/>
      <c r="J902"/>
      <c r="K902"/>
      <c r="L902"/>
      <c r="M902"/>
      <c r="N902"/>
    </row>
    <row r="903" spans="1:14" x14ac:dyDescent="0.25">
      <c r="A903"/>
      <c r="B903"/>
      <c r="C903"/>
      <c r="D903"/>
      <c r="E903"/>
      <c r="F903"/>
      <c r="G903"/>
      <c r="H903"/>
      <c r="I903"/>
      <c r="J903"/>
      <c r="K903"/>
      <c r="L903"/>
      <c r="M903"/>
      <c r="N903"/>
    </row>
    <row r="904" spans="1:14" x14ac:dyDescent="0.25">
      <c r="A904"/>
      <c r="B904"/>
      <c r="C904"/>
      <c r="D904"/>
      <c r="E904"/>
      <c r="F904"/>
      <c r="G904"/>
      <c r="H904"/>
      <c r="I904"/>
      <c r="J904"/>
      <c r="K904"/>
      <c r="L904"/>
      <c r="M904"/>
      <c r="N904"/>
    </row>
    <row r="905" spans="1:14" x14ac:dyDescent="0.25">
      <c r="A905"/>
      <c r="B905"/>
      <c r="C905"/>
      <c r="D905"/>
      <c r="E905"/>
      <c r="F905"/>
      <c r="G905"/>
      <c r="H905"/>
      <c r="I905"/>
      <c r="J905"/>
      <c r="K905"/>
      <c r="L905"/>
      <c r="M905"/>
      <c r="N905"/>
    </row>
    <row r="906" spans="1:14" x14ac:dyDescent="0.25">
      <c r="A906"/>
      <c r="B906"/>
      <c r="C906"/>
      <c r="D906"/>
      <c r="E906"/>
      <c r="F906"/>
      <c r="G906"/>
      <c r="H906"/>
      <c r="I906"/>
      <c r="J906"/>
      <c r="K906"/>
      <c r="L906"/>
      <c r="M906"/>
      <c r="N906"/>
    </row>
    <row r="907" spans="1:14" x14ac:dyDescent="0.25">
      <c r="A907"/>
      <c r="B907"/>
      <c r="C907"/>
      <c r="D907"/>
      <c r="E907"/>
      <c r="F907"/>
      <c r="G907"/>
      <c r="H907"/>
      <c r="I907"/>
      <c r="J907"/>
      <c r="K907"/>
      <c r="L907"/>
      <c r="M907"/>
      <c r="N907"/>
    </row>
    <row r="908" spans="1:14" x14ac:dyDescent="0.25">
      <c r="A908"/>
      <c r="B908"/>
      <c r="C908"/>
      <c r="D908"/>
      <c r="E908"/>
      <c r="F908"/>
      <c r="G908"/>
      <c r="H908"/>
      <c r="I908"/>
      <c r="J908"/>
      <c r="K908"/>
      <c r="L908"/>
      <c r="M908"/>
      <c r="N908"/>
    </row>
    <row r="909" spans="1:14" x14ac:dyDescent="0.25">
      <c r="A909"/>
      <c r="B909"/>
      <c r="C909"/>
      <c r="D909"/>
      <c r="E909"/>
      <c r="F909"/>
      <c r="G909"/>
      <c r="H909"/>
      <c r="I909"/>
      <c r="J909"/>
      <c r="K909"/>
      <c r="L909"/>
      <c r="M909"/>
      <c r="N909"/>
    </row>
    <row r="910" spans="1:14" x14ac:dyDescent="0.25">
      <c r="A910"/>
      <c r="B910"/>
      <c r="C910"/>
      <c r="D910"/>
      <c r="E910"/>
      <c r="F910"/>
      <c r="G910"/>
      <c r="H910"/>
      <c r="I910"/>
      <c r="J910"/>
      <c r="K910"/>
      <c r="L910"/>
      <c r="M910"/>
      <c r="N910"/>
    </row>
  </sheetData>
  <phoneticPr fontId="17" type="noConversion"/>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54805F0D-8173-4853-A475-5C639ACFC101}">
          <x14:formula1>
            <xm:f>Data!$H$3:$H$16</xm:f>
          </x14:formula1>
          <xm:sqref>C2:C68 C75:C202</xm:sqref>
        </x14:dataValidation>
        <x14:dataValidation type="list" allowBlank="1" showInputMessage="1" showErrorMessage="1" xr:uid="{88057D7F-E252-4A30-BD30-538A40E179B3}">
          <x14:formula1>
            <xm:f>Data!$I$3:$I$16</xm:f>
          </x14:formula1>
          <xm:sqref>D2:D68 D75:D202</xm:sqref>
        </x14:dataValidation>
        <x14:dataValidation type="list" allowBlank="1" showInputMessage="1" showErrorMessage="1" xr:uid="{CBDFFCE0-1BA4-4B81-8E3D-9803CE7A49F4}">
          <x14:formula1>
            <xm:f>Data!$G$3:$G$16</xm:f>
          </x14:formula1>
          <xm:sqref>B2:B68 B75:B202</xm:sqref>
        </x14:dataValidation>
        <x14:dataValidation type="list" allowBlank="1" showInputMessage="1" showErrorMessage="1" xr:uid="{75490328-E7ED-4FB9-B246-A614D27F5600}">
          <x14:formula1>
            <xm:f>Data!$E$10:$E$13</xm:f>
          </x14:formula1>
          <xm:sqref>G2:G68 G75:G202</xm:sqref>
        </x14:dataValidation>
        <x14:dataValidation type="list" allowBlank="1" showInputMessage="1" showErrorMessage="1" xr:uid="{00000000-0002-0000-0500-000000000000}">
          <x14:formula1>
            <xm:f>Data!$E$3:$E$7</xm:f>
          </x14:formula1>
          <xm:sqref>A2:A68 A75:A203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4"/>
  <sheetViews>
    <sheetView topLeftCell="B1" workbookViewId="0">
      <selection activeCell="E41" sqref="E41"/>
    </sheetView>
  </sheetViews>
  <sheetFormatPr baseColWidth="10" defaultColWidth="11.42578125" defaultRowHeight="12" x14ac:dyDescent="0.2"/>
  <cols>
    <col min="1" max="1" width="12.85546875" style="19" bestFit="1" customWidth="1"/>
    <col min="2" max="2" width="5.5703125" style="19" customWidth="1"/>
    <col min="3" max="3" width="41.42578125" style="19" customWidth="1"/>
    <col min="4" max="4" width="10.42578125" style="57" customWidth="1"/>
    <col min="5" max="5" width="7.140625" style="19" customWidth="1"/>
    <col min="6" max="6" width="21.5703125" style="19" customWidth="1"/>
    <col min="7" max="7" width="7.42578125" style="57" customWidth="1"/>
    <col min="8" max="8" width="15.85546875" style="19" customWidth="1"/>
    <col min="9" max="9" width="14.7109375" style="19" customWidth="1"/>
    <col min="10" max="10" width="12.140625" style="57" customWidth="1"/>
    <col min="11" max="11" width="11.5703125" style="57" bestFit="1" customWidth="1"/>
    <col min="12" max="12" width="10" style="57" bestFit="1" customWidth="1"/>
    <col min="13" max="13" width="13" style="57" bestFit="1" customWidth="1"/>
    <col min="14" max="14" width="11.140625" style="19" bestFit="1" customWidth="1"/>
    <col min="15" max="15" width="12.7109375" style="20" bestFit="1" customWidth="1"/>
    <col min="16" max="16384" width="11.42578125" style="19"/>
  </cols>
  <sheetData>
    <row r="1" spans="1:15" s="54" customFormat="1" ht="22.5" x14ac:dyDescent="0.25">
      <c r="A1" s="52" t="s">
        <v>64</v>
      </c>
      <c r="B1" s="52" t="s">
        <v>133</v>
      </c>
      <c r="C1" s="52" t="s">
        <v>134</v>
      </c>
      <c r="D1" s="52" t="s">
        <v>18</v>
      </c>
      <c r="E1" s="52" t="s">
        <v>135</v>
      </c>
      <c r="F1" s="52" t="s">
        <v>136</v>
      </c>
      <c r="G1" s="52" t="s">
        <v>19</v>
      </c>
      <c r="H1" s="52" t="s">
        <v>137</v>
      </c>
      <c r="I1" s="52" t="s">
        <v>138</v>
      </c>
      <c r="J1" s="52" t="s">
        <v>20</v>
      </c>
      <c r="K1" s="52" t="s">
        <v>139</v>
      </c>
      <c r="L1" s="52" t="s">
        <v>140</v>
      </c>
      <c r="M1" s="52" t="s">
        <v>21</v>
      </c>
      <c r="N1" s="52" t="s">
        <v>141</v>
      </c>
      <c r="O1" s="53" t="s">
        <v>142</v>
      </c>
    </row>
    <row r="2" spans="1:15" x14ac:dyDescent="0.2">
      <c r="A2" s="27" t="s">
        <v>23</v>
      </c>
      <c r="B2" s="27" t="s">
        <v>50</v>
      </c>
      <c r="C2" s="27" t="s">
        <v>92</v>
      </c>
      <c r="D2" s="55" t="s">
        <v>62</v>
      </c>
      <c r="E2" s="27" t="s">
        <v>114</v>
      </c>
      <c r="F2" s="27" t="s">
        <v>115</v>
      </c>
      <c r="G2" s="55" t="s">
        <v>116</v>
      </c>
      <c r="H2" s="27" t="s">
        <v>93</v>
      </c>
      <c r="I2" s="27" t="s">
        <v>117</v>
      </c>
      <c r="J2" s="58">
        <v>43856</v>
      </c>
      <c r="K2" s="58">
        <v>43858</v>
      </c>
      <c r="L2" s="55">
        <v>3</v>
      </c>
      <c r="M2" s="55">
        <v>1319</v>
      </c>
      <c r="N2" s="28">
        <v>275</v>
      </c>
      <c r="O2" s="28">
        <f>Tabla2[[#This Row],[Nº OF DAYS]]*120</f>
        <v>360</v>
      </c>
    </row>
    <row r="3" spans="1:15" x14ac:dyDescent="0.2">
      <c r="A3" s="45"/>
      <c r="B3" s="45"/>
      <c r="C3" s="45"/>
      <c r="D3" s="56"/>
      <c r="E3" s="45"/>
      <c r="F3" s="45"/>
      <c r="G3" s="56"/>
      <c r="H3" s="45"/>
      <c r="I3" s="45"/>
      <c r="J3" s="59"/>
      <c r="K3" s="59"/>
      <c r="L3" s="56"/>
      <c r="M3" s="56"/>
      <c r="N3" s="28"/>
      <c r="O3" s="46">
        <f>Tabla2[[#This Row],[Nº OF DAYS]]*120</f>
        <v>0</v>
      </c>
    </row>
    <row r="4" spans="1:15" x14ac:dyDescent="0.2">
      <c r="A4" s="47"/>
      <c r="B4" s="47"/>
      <c r="C4" s="47"/>
      <c r="D4" s="50"/>
      <c r="E4" s="47"/>
      <c r="F4" s="47"/>
      <c r="G4" s="50"/>
      <c r="H4" s="47"/>
      <c r="I4" s="47"/>
      <c r="J4" s="60"/>
      <c r="K4" s="60"/>
      <c r="L4" s="50"/>
      <c r="M4" s="50"/>
      <c r="N4" s="48"/>
      <c r="O4" s="49">
        <f>Tabla2[[#This Row],[Nº OF DAYS]]*120</f>
        <v>0</v>
      </c>
    </row>
    <row r="5" spans="1:15" x14ac:dyDescent="0.2">
      <c r="A5" s="45"/>
      <c r="B5" s="45" t="s">
        <v>51</v>
      </c>
      <c r="C5" s="45" t="s">
        <v>94</v>
      </c>
      <c r="D5" s="56" t="s">
        <v>62</v>
      </c>
      <c r="E5" s="45"/>
      <c r="F5" s="45"/>
      <c r="G5" s="56"/>
      <c r="H5" s="45"/>
      <c r="I5" s="45"/>
      <c r="J5" s="59"/>
      <c r="K5" s="59"/>
      <c r="L5" s="56"/>
      <c r="M5" s="55"/>
      <c r="N5" s="28"/>
      <c r="O5" s="46">
        <f>Tabla2[[#This Row],[Nº OF DAYS]]*120</f>
        <v>0</v>
      </c>
    </row>
    <row r="6" spans="1:15" x14ac:dyDescent="0.2">
      <c r="A6" s="45"/>
      <c r="B6" s="45"/>
      <c r="C6" s="45"/>
      <c r="D6" s="56"/>
      <c r="E6" s="45"/>
      <c r="F6" s="45"/>
      <c r="G6" s="56"/>
      <c r="H6" s="45"/>
      <c r="I6" s="45"/>
      <c r="J6" s="59"/>
      <c r="K6" s="59"/>
      <c r="L6" s="56"/>
      <c r="M6" s="56"/>
      <c r="N6" s="28"/>
      <c r="O6" s="46">
        <f>Tabla2[[#This Row],[Nº OF DAYS]]*120</f>
        <v>0</v>
      </c>
    </row>
    <row r="7" spans="1:15" x14ac:dyDescent="0.2">
      <c r="A7" s="47"/>
      <c r="B7" s="47"/>
      <c r="C7" s="47"/>
      <c r="D7" s="50"/>
      <c r="E7" s="47"/>
      <c r="F7" s="47"/>
      <c r="G7" s="50"/>
      <c r="H7" s="47"/>
      <c r="I7" s="47"/>
      <c r="J7" s="60"/>
      <c r="K7" s="60"/>
      <c r="L7" s="50"/>
      <c r="M7" s="50"/>
      <c r="N7" s="48"/>
      <c r="O7" s="49">
        <f>Tabla2[[#This Row],[Nº OF DAYS]]*120</f>
        <v>0</v>
      </c>
    </row>
    <row r="8" spans="1:15" x14ac:dyDescent="0.2">
      <c r="A8" s="45"/>
      <c r="B8" s="45" t="s">
        <v>52</v>
      </c>
      <c r="C8" s="45" t="s">
        <v>95</v>
      </c>
      <c r="D8" s="56" t="s">
        <v>87</v>
      </c>
      <c r="E8" s="45"/>
      <c r="F8" s="45"/>
      <c r="G8" s="56"/>
      <c r="H8" s="45"/>
      <c r="I8" s="45"/>
      <c r="J8" s="59"/>
      <c r="K8" s="59"/>
      <c r="L8" s="56"/>
      <c r="M8" s="56"/>
      <c r="N8" s="28"/>
      <c r="O8" s="46">
        <f>Tabla2[[#This Row],[Nº OF DAYS]]*120</f>
        <v>0</v>
      </c>
    </row>
    <row r="9" spans="1:15" x14ac:dyDescent="0.2">
      <c r="A9" s="45"/>
      <c r="B9" s="45"/>
      <c r="C9" s="45"/>
      <c r="D9" s="56"/>
      <c r="E9" s="45"/>
      <c r="F9" s="45"/>
      <c r="G9" s="56"/>
      <c r="H9" s="45"/>
      <c r="I9" s="45"/>
      <c r="J9" s="59"/>
      <c r="K9" s="59"/>
      <c r="L9" s="56"/>
      <c r="M9" s="56"/>
      <c r="N9" s="28"/>
      <c r="O9" s="46">
        <f>Tabla2[[#This Row],[Nº OF DAYS]]*120</f>
        <v>0</v>
      </c>
    </row>
    <row r="10" spans="1:15" x14ac:dyDescent="0.2">
      <c r="A10" s="47"/>
      <c r="B10" s="47"/>
      <c r="C10" s="47"/>
      <c r="D10" s="50"/>
      <c r="E10" s="47"/>
      <c r="F10" s="47"/>
      <c r="G10" s="50"/>
      <c r="H10" s="47"/>
      <c r="I10" s="47"/>
      <c r="J10" s="60"/>
      <c r="K10" s="60"/>
      <c r="L10" s="50"/>
      <c r="M10" s="50"/>
      <c r="N10" s="48"/>
      <c r="O10" s="49">
        <f>Tabla2[[#This Row],[Nº OF DAYS]]*120</f>
        <v>0</v>
      </c>
    </row>
    <row r="11" spans="1:15" x14ac:dyDescent="0.2">
      <c r="A11" s="45"/>
      <c r="B11" s="45" t="s">
        <v>53</v>
      </c>
      <c r="C11" s="45" t="s">
        <v>97</v>
      </c>
      <c r="D11" s="56" t="s">
        <v>88</v>
      </c>
      <c r="E11" s="45"/>
      <c r="F11" s="45"/>
      <c r="G11" s="56"/>
      <c r="H11" s="45"/>
      <c r="I11" s="45"/>
      <c r="J11" s="59"/>
      <c r="K11" s="59"/>
      <c r="L11" s="56"/>
      <c r="M11" s="56"/>
      <c r="N11" s="28"/>
      <c r="O11" s="46">
        <f>Tabla2[[#This Row],[Nº OF DAYS]]*120</f>
        <v>0</v>
      </c>
    </row>
    <row r="12" spans="1:15" x14ac:dyDescent="0.2">
      <c r="A12" s="45"/>
      <c r="B12" s="45"/>
      <c r="C12" s="45"/>
      <c r="D12" s="56"/>
      <c r="E12" s="45"/>
      <c r="F12" s="45"/>
      <c r="G12" s="56"/>
      <c r="H12" s="45"/>
      <c r="I12" s="45"/>
      <c r="J12" s="59"/>
      <c r="K12" s="59"/>
      <c r="L12" s="56"/>
      <c r="M12" s="56"/>
      <c r="N12" s="28"/>
      <c r="O12" s="46">
        <f>Tabla2[[#This Row],[Nº OF DAYS]]*120</f>
        <v>0</v>
      </c>
    </row>
    <row r="13" spans="1:15" x14ac:dyDescent="0.2">
      <c r="A13" s="47"/>
      <c r="B13" s="47"/>
      <c r="C13" s="47"/>
      <c r="D13" s="50"/>
      <c r="E13" s="47"/>
      <c r="F13" s="47"/>
      <c r="G13" s="50"/>
      <c r="H13" s="47"/>
      <c r="I13" s="47"/>
      <c r="J13" s="60"/>
      <c r="K13" s="60"/>
      <c r="L13" s="50"/>
      <c r="M13" s="50"/>
      <c r="N13" s="48"/>
      <c r="O13" s="49">
        <f>Tabla2[[#This Row],[Nº OF DAYS]]*120</f>
        <v>0</v>
      </c>
    </row>
    <row r="14" spans="1:15" x14ac:dyDescent="0.2">
      <c r="A14" s="45"/>
      <c r="B14" s="45" t="s">
        <v>54</v>
      </c>
      <c r="C14" s="45" t="s">
        <v>99</v>
      </c>
      <c r="D14" s="56" t="s">
        <v>89</v>
      </c>
      <c r="E14" s="45"/>
      <c r="F14" s="45"/>
      <c r="G14" s="56"/>
      <c r="H14" s="45"/>
      <c r="I14" s="45"/>
      <c r="J14" s="59"/>
      <c r="K14" s="59"/>
      <c r="L14" s="56"/>
      <c r="M14" s="56"/>
      <c r="N14" s="28"/>
      <c r="O14" s="46">
        <f>Tabla2[[#This Row],[Nº OF DAYS]]*120</f>
        <v>0</v>
      </c>
    </row>
    <row r="15" spans="1:15" x14ac:dyDescent="0.2">
      <c r="A15" s="45"/>
      <c r="B15" s="45"/>
      <c r="C15" s="45"/>
      <c r="D15" s="56"/>
      <c r="E15" s="45"/>
      <c r="F15" s="45"/>
      <c r="G15" s="56"/>
      <c r="H15" s="45"/>
      <c r="I15" s="45"/>
      <c r="J15" s="59"/>
      <c r="K15" s="59"/>
      <c r="L15" s="56"/>
      <c r="M15" s="56"/>
      <c r="N15" s="28"/>
      <c r="O15" s="46">
        <f>Tabla2[[#This Row],[Nº OF DAYS]]*120</f>
        <v>0</v>
      </c>
    </row>
    <row r="16" spans="1:15" x14ac:dyDescent="0.2">
      <c r="A16" s="47"/>
      <c r="B16" s="47"/>
      <c r="C16" s="47"/>
      <c r="D16" s="50"/>
      <c r="E16" s="47"/>
      <c r="F16" s="47"/>
      <c r="G16" s="50"/>
      <c r="H16" s="47"/>
      <c r="I16" s="47"/>
      <c r="J16" s="60"/>
      <c r="K16" s="60"/>
      <c r="L16" s="50"/>
      <c r="M16" s="50"/>
      <c r="N16" s="48"/>
      <c r="O16" s="49">
        <f>Tabla2[[#This Row],[Nº OF DAYS]]*120</f>
        <v>0</v>
      </c>
    </row>
    <row r="17" spans="1:15" x14ac:dyDescent="0.2">
      <c r="A17" s="27"/>
      <c r="B17" s="27" t="s">
        <v>55</v>
      </c>
      <c r="C17" s="27" t="s">
        <v>101</v>
      </c>
      <c r="D17" s="55" t="s">
        <v>90</v>
      </c>
      <c r="E17" s="27"/>
      <c r="F17" s="27"/>
      <c r="G17" s="55"/>
      <c r="H17" s="27"/>
      <c r="I17" s="27"/>
      <c r="J17" s="58"/>
      <c r="K17" s="58"/>
      <c r="L17" s="55"/>
      <c r="M17" s="55"/>
      <c r="N17" s="28"/>
      <c r="O17" s="51">
        <f>Tabla2[[#This Row],[Nº OF DAYS]]*120</f>
        <v>0</v>
      </c>
    </row>
    <row r="18" spans="1:15" x14ac:dyDescent="0.2">
      <c r="A18" s="27"/>
      <c r="B18" s="27"/>
      <c r="C18" s="27"/>
      <c r="D18" s="55"/>
      <c r="E18" s="27"/>
      <c r="F18" s="27"/>
      <c r="G18" s="55"/>
      <c r="H18" s="27"/>
      <c r="I18" s="27"/>
      <c r="J18" s="58"/>
      <c r="K18" s="58"/>
      <c r="L18" s="55"/>
      <c r="M18" s="55"/>
      <c r="N18" s="28"/>
      <c r="O18" s="51">
        <f>Tabla2[[#This Row],[Nº OF DAYS]]*120</f>
        <v>0</v>
      </c>
    </row>
    <row r="19" spans="1:15" x14ac:dyDescent="0.2">
      <c r="A19" s="47"/>
      <c r="B19" s="47"/>
      <c r="C19" s="47"/>
      <c r="D19" s="50"/>
      <c r="E19" s="47"/>
      <c r="F19" s="47"/>
      <c r="G19" s="50"/>
      <c r="H19" s="47"/>
      <c r="I19" s="47"/>
      <c r="J19" s="60"/>
      <c r="K19" s="60"/>
      <c r="L19" s="50"/>
      <c r="M19" s="50"/>
      <c r="N19" s="48"/>
      <c r="O19" s="49">
        <f>Tabla2[[#This Row],[Nº OF DAYS]]*120</f>
        <v>0</v>
      </c>
    </row>
    <row r="20" spans="1:15" x14ac:dyDescent="0.2">
      <c r="A20" s="27"/>
      <c r="B20" s="27" t="s">
        <v>56</v>
      </c>
      <c r="C20" s="27" t="s">
        <v>103</v>
      </c>
      <c r="D20" s="55" t="s">
        <v>90</v>
      </c>
      <c r="E20" s="27"/>
      <c r="F20" s="27"/>
      <c r="G20" s="55"/>
      <c r="H20" s="27"/>
      <c r="I20" s="27"/>
      <c r="J20" s="58"/>
      <c r="K20" s="58"/>
      <c r="L20" s="55"/>
      <c r="M20" s="55"/>
      <c r="N20" s="28"/>
      <c r="O20" s="51">
        <f>Tabla2[[#This Row],[Nº OF DAYS]]*120</f>
        <v>0</v>
      </c>
    </row>
    <row r="21" spans="1:15" x14ac:dyDescent="0.2">
      <c r="A21" s="27"/>
      <c r="B21" s="27"/>
      <c r="C21" s="27"/>
      <c r="D21" s="55"/>
      <c r="E21" s="27"/>
      <c r="F21" s="27"/>
      <c r="G21" s="55"/>
      <c r="H21" s="27"/>
      <c r="I21" s="27"/>
      <c r="J21" s="58"/>
      <c r="K21" s="58"/>
      <c r="L21" s="55"/>
      <c r="M21" s="55"/>
      <c r="N21" s="28"/>
      <c r="O21" s="51">
        <f>Tabla2[[#This Row],[Nº OF DAYS]]*120</f>
        <v>0</v>
      </c>
    </row>
    <row r="22" spans="1:15" x14ac:dyDescent="0.2">
      <c r="A22" s="47"/>
      <c r="B22" s="47"/>
      <c r="C22" s="47"/>
      <c r="D22" s="50"/>
      <c r="E22" s="47"/>
      <c r="F22" s="47"/>
      <c r="G22" s="50"/>
      <c r="H22" s="47"/>
      <c r="I22" s="47"/>
      <c r="J22" s="60"/>
      <c r="K22" s="60"/>
      <c r="L22" s="50"/>
      <c r="M22" s="50"/>
      <c r="N22" s="48"/>
      <c r="O22" s="49">
        <f>Tabla2[[#This Row],[Nº OF DAYS]]*120</f>
        <v>0</v>
      </c>
    </row>
    <row r="23" spans="1:15" x14ac:dyDescent="0.2">
      <c r="A23" s="27"/>
      <c r="B23" s="27" t="s">
        <v>57</v>
      </c>
      <c r="C23" s="27" t="s">
        <v>104</v>
      </c>
      <c r="D23" s="55" t="s">
        <v>90</v>
      </c>
      <c r="E23" s="27"/>
      <c r="F23" s="27"/>
      <c r="G23" s="55"/>
      <c r="H23" s="27"/>
      <c r="I23" s="27"/>
      <c r="J23" s="58"/>
      <c r="K23" s="58"/>
      <c r="L23" s="55"/>
      <c r="M23" s="55"/>
      <c r="N23" s="28"/>
      <c r="O23" s="51">
        <f>Tabla2[[#This Row],[Nº OF DAYS]]*120</f>
        <v>0</v>
      </c>
    </row>
    <row r="24" spans="1:15" x14ac:dyDescent="0.2">
      <c r="A24" s="27"/>
      <c r="B24" s="27"/>
      <c r="C24" s="27"/>
      <c r="D24" s="55"/>
      <c r="E24" s="27"/>
      <c r="F24" s="27"/>
      <c r="G24" s="55"/>
      <c r="H24" s="27"/>
      <c r="I24" s="27"/>
      <c r="J24" s="58"/>
      <c r="K24" s="58"/>
      <c r="L24" s="55"/>
      <c r="M24" s="55"/>
      <c r="N24" s="28"/>
      <c r="O24" s="51">
        <f>Tabla2[[#This Row],[Nº OF DAYS]]*120</f>
        <v>0</v>
      </c>
    </row>
    <row r="25" spans="1:15" x14ac:dyDescent="0.2">
      <c r="A25" s="47"/>
      <c r="B25" s="47"/>
      <c r="C25" s="47"/>
      <c r="D25" s="50"/>
      <c r="E25" s="47"/>
      <c r="F25" s="47"/>
      <c r="G25" s="50"/>
      <c r="H25" s="47"/>
      <c r="I25" s="47"/>
      <c r="J25" s="60"/>
      <c r="K25" s="60"/>
      <c r="L25" s="50"/>
      <c r="M25" s="50"/>
      <c r="N25" s="48"/>
      <c r="O25" s="49">
        <f>Tabla2[[#This Row],[Nº OF DAYS]]*120</f>
        <v>0</v>
      </c>
    </row>
    <row r="26" spans="1:15" x14ac:dyDescent="0.2">
      <c r="A26" s="27"/>
      <c r="B26" s="27" t="s">
        <v>58</v>
      </c>
      <c r="C26" s="27" t="s">
        <v>105</v>
      </c>
      <c r="D26" s="55" t="s">
        <v>89</v>
      </c>
      <c r="E26" s="27"/>
      <c r="F26" s="27"/>
      <c r="G26" s="55"/>
      <c r="H26" s="27"/>
      <c r="I26" s="27"/>
      <c r="J26" s="58"/>
      <c r="K26" s="58"/>
      <c r="L26" s="55"/>
      <c r="M26" s="55"/>
      <c r="N26" s="28"/>
      <c r="O26" s="51">
        <f>Tabla2[[#This Row],[Nº OF DAYS]]*120</f>
        <v>0</v>
      </c>
    </row>
    <row r="27" spans="1:15" x14ac:dyDescent="0.2">
      <c r="A27" s="27"/>
      <c r="B27" s="27"/>
      <c r="C27" s="27"/>
      <c r="D27" s="55"/>
      <c r="E27" s="27"/>
      <c r="F27" s="27"/>
      <c r="G27" s="55"/>
      <c r="H27" s="27"/>
      <c r="I27" s="27"/>
      <c r="J27" s="58"/>
      <c r="K27" s="58"/>
      <c r="L27" s="55"/>
      <c r="M27" s="55"/>
      <c r="N27" s="28"/>
      <c r="O27" s="51">
        <f>Tabla2[[#This Row],[Nº OF DAYS]]*120</f>
        <v>0</v>
      </c>
    </row>
    <row r="28" spans="1:15" x14ac:dyDescent="0.2">
      <c r="A28" s="47"/>
      <c r="B28" s="47"/>
      <c r="C28" s="47"/>
      <c r="D28" s="50"/>
      <c r="E28" s="47"/>
      <c r="F28" s="47"/>
      <c r="G28" s="50"/>
      <c r="H28" s="47"/>
      <c r="I28" s="47"/>
      <c r="J28" s="60"/>
      <c r="K28" s="60"/>
      <c r="L28" s="50"/>
      <c r="M28" s="50"/>
      <c r="N28" s="48"/>
      <c r="O28" s="49">
        <f>Tabla2[[#This Row],[Nº OF DAYS]]*120</f>
        <v>0</v>
      </c>
    </row>
    <row r="29" spans="1:15" x14ac:dyDescent="0.2">
      <c r="A29" s="27"/>
      <c r="B29" s="27" t="s">
        <v>59</v>
      </c>
      <c r="C29" s="27" t="s">
        <v>107</v>
      </c>
      <c r="D29" s="55" t="s">
        <v>91</v>
      </c>
      <c r="E29" s="27"/>
      <c r="F29" s="27"/>
      <c r="G29" s="55"/>
      <c r="H29" s="27"/>
      <c r="I29" s="27"/>
      <c r="J29" s="58"/>
      <c r="K29" s="58"/>
      <c r="L29" s="55"/>
      <c r="M29" s="55"/>
      <c r="N29" s="28"/>
      <c r="O29" s="51">
        <f>Tabla2[[#This Row],[Nº OF DAYS]]*120</f>
        <v>0</v>
      </c>
    </row>
    <row r="30" spans="1:15" x14ac:dyDescent="0.2">
      <c r="A30" s="27"/>
      <c r="B30" s="27"/>
      <c r="C30" s="27"/>
      <c r="D30" s="55"/>
      <c r="E30" s="27"/>
      <c r="F30" s="27"/>
      <c r="G30" s="55"/>
      <c r="H30" s="27"/>
      <c r="I30" s="27"/>
      <c r="J30" s="58"/>
      <c r="K30" s="58"/>
      <c r="L30" s="55"/>
      <c r="M30" s="55"/>
      <c r="N30" s="28"/>
      <c r="O30" s="51">
        <f>Tabla2[[#This Row],[Nº OF DAYS]]*120</f>
        <v>0</v>
      </c>
    </row>
    <row r="31" spans="1:15" x14ac:dyDescent="0.2">
      <c r="A31" s="47"/>
      <c r="B31" s="47"/>
      <c r="C31" s="47"/>
      <c r="D31" s="50"/>
      <c r="E31" s="47"/>
      <c r="F31" s="47"/>
      <c r="G31" s="50"/>
      <c r="H31" s="47"/>
      <c r="I31" s="47"/>
      <c r="J31" s="60"/>
      <c r="K31" s="60"/>
      <c r="L31" s="50"/>
      <c r="M31" s="50"/>
      <c r="N31" s="48"/>
      <c r="O31" s="49">
        <f>Tabla2[[#This Row],[Nº OF DAYS]]*120</f>
        <v>0</v>
      </c>
    </row>
    <row r="32" spans="1:15" x14ac:dyDescent="0.2">
      <c r="A32" s="27" t="s">
        <v>23</v>
      </c>
      <c r="B32" s="27" t="s">
        <v>60</v>
      </c>
      <c r="C32" s="27" t="s">
        <v>132</v>
      </c>
      <c r="D32" s="55" t="s">
        <v>91</v>
      </c>
      <c r="E32" s="27" t="s">
        <v>118</v>
      </c>
      <c r="F32" s="27" t="s">
        <v>119</v>
      </c>
      <c r="G32" s="55" t="s">
        <v>116</v>
      </c>
      <c r="H32" s="128" t="s">
        <v>120</v>
      </c>
      <c r="I32" s="27" t="s">
        <v>117</v>
      </c>
      <c r="J32" s="58">
        <v>43856</v>
      </c>
      <c r="K32" s="58">
        <v>43859</v>
      </c>
      <c r="L32" s="55">
        <v>4</v>
      </c>
      <c r="M32" s="166">
        <v>2252</v>
      </c>
      <c r="N32" s="28">
        <v>360</v>
      </c>
      <c r="O32" s="28">
        <f>Tabla2[[#This Row],[Nº OF DAYS]]*120</f>
        <v>480</v>
      </c>
    </row>
    <row r="33" spans="1:15" x14ac:dyDescent="0.2">
      <c r="A33" s="27"/>
      <c r="B33" s="27"/>
      <c r="C33" s="27"/>
      <c r="D33" s="55"/>
      <c r="E33" s="27"/>
      <c r="F33" s="27"/>
      <c r="G33" s="55"/>
      <c r="H33" s="27"/>
      <c r="I33" s="27"/>
      <c r="J33" s="55"/>
      <c r="K33" s="55"/>
      <c r="L33" s="55"/>
      <c r="M33" s="55"/>
      <c r="N33" s="28"/>
      <c r="O33" s="28">
        <f>Tabla2[[#This Row],[Nº OF DAYS]]*120</f>
        <v>0</v>
      </c>
    </row>
    <row r="34" spans="1:15" x14ac:dyDescent="0.2">
      <c r="A34" s="47"/>
      <c r="B34" s="47"/>
      <c r="C34" s="47"/>
      <c r="D34" s="50"/>
      <c r="E34" s="47"/>
      <c r="F34" s="47"/>
      <c r="G34" s="50"/>
      <c r="H34" s="47"/>
      <c r="I34" s="47"/>
      <c r="J34" s="60"/>
      <c r="K34" s="60"/>
      <c r="L34" s="50"/>
      <c r="M34" s="50"/>
      <c r="N34" s="48"/>
      <c r="O34" s="49">
        <f>Tabla2[[#This Row],[Nº OF DAYS]]*120</f>
        <v>0</v>
      </c>
    </row>
    <row r="35" spans="1:15" x14ac:dyDescent="0.2">
      <c r="A35" s="27"/>
      <c r="B35" s="27" t="s">
        <v>61</v>
      </c>
      <c r="C35" s="27" t="s">
        <v>110</v>
      </c>
      <c r="D35" s="55"/>
      <c r="E35" s="27"/>
      <c r="F35" s="27"/>
      <c r="G35" s="55"/>
      <c r="H35" s="27"/>
      <c r="I35" s="27"/>
      <c r="J35" s="55"/>
      <c r="K35" s="55"/>
      <c r="L35" s="55"/>
      <c r="M35" s="55"/>
      <c r="N35" s="28"/>
      <c r="O35" s="28">
        <f>Tabla2[[#This Row],[Nº OF DAYS]]*120</f>
        <v>0</v>
      </c>
    </row>
    <row r="36" spans="1:15" x14ac:dyDescent="0.2">
      <c r="A36" s="27"/>
      <c r="B36" s="27"/>
      <c r="C36" s="27"/>
      <c r="D36" s="55"/>
      <c r="E36" s="27"/>
      <c r="F36" s="27"/>
      <c r="G36" s="55"/>
      <c r="H36" s="27"/>
      <c r="I36" s="27"/>
      <c r="J36" s="55"/>
      <c r="K36" s="55"/>
      <c r="L36" s="55"/>
      <c r="M36" s="55"/>
      <c r="N36" s="28"/>
      <c r="O36" s="28">
        <f>Tabla2[[#This Row],[Nº OF DAYS]]*120</f>
        <v>0</v>
      </c>
    </row>
    <row r="37" spans="1:15" x14ac:dyDescent="0.2">
      <c r="A37" s="47"/>
      <c r="B37" s="47"/>
      <c r="C37" s="47"/>
      <c r="D37" s="50"/>
      <c r="E37" s="47"/>
      <c r="F37" s="47"/>
      <c r="G37" s="50"/>
      <c r="H37" s="47"/>
      <c r="I37" s="47"/>
      <c r="J37" s="60"/>
      <c r="K37" s="60"/>
      <c r="L37" s="50"/>
      <c r="M37" s="50"/>
      <c r="N37" s="48"/>
      <c r="O37" s="49">
        <f>Tabla2[[#This Row],[Nº OF DAYS]]*120</f>
        <v>0</v>
      </c>
    </row>
    <row r="38" spans="1:15" x14ac:dyDescent="0.2">
      <c r="A38" s="27"/>
      <c r="B38" s="27" t="s">
        <v>83</v>
      </c>
      <c r="C38" s="27" t="s">
        <v>111</v>
      </c>
      <c r="D38" s="55" t="s">
        <v>91</v>
      </c>
      <c r="E38" s="27"/>
      <c r="F38" s="27"/>
      <c r="G38" s="55"/>
      <c r="H38" s="27"/>
      <c r="I38" s="27"/>
      <c r="J38" s="55"/>
      <c r="K38" s="55"/>
      <c r="L38" s="55"/>
      <c r="M38" s="55"/>
      <c r="N38" s="28"/>
      <c r="O38" s="51">
        <f>Tabla2[[#This Row],[Nº OF DAYS]]*120</f>
        <v>0</v>
      </c>
    </row>
    <row r="39" spans="1:15" x14ac:dyDescent="0.2">
      <c r="A39" s="27"/>
      <c r="B39" s="27"/>
      <c r="C39" s="27"/>
      <c r="D39" s="55"/>
      <c r="E39" s="27"/>
      <c r="F39" s="27"/>
      <c r="G39" s="55"/>
      <c r="H39" s="27"/>
      <c r="I39" s="27"/>
      <c r="J39" s="55"/>
      <c r="K39" s="55"/>
      <c r="L39" s="55"/>
      <c r="M39" s="55"/>
      <c r="N39" s="28"/>
      <c r="O39" s="51">
        <f>Tabla2[[#This Row],[Nº OF DAYS]]*120</f>
        <v>0</v>
      </c>
    </row>
    <row r="40" spans="1:15" x14ac:dyDescent="0.2">
      <c r="A40" s="47"/>
      <c r="B40" s="47"/>
      <c r="C40" s="47"/>
      <c r="D40" s="50"/>
      <c r="E40" s="47"/>
      <c r="F40" s="47"/>
      <c r="G40" s="50"/>
      <c r="H40" s="47"/>
      <c r="I40" s="47"/>
      <c r="J40" s="60"/>
      <c r="K40" s="60"/>
      <c r="L40" s="50"/>
      <c r="M40" s="50"/>
      <c r="N40" s="48"/>
      <c r="O40" s="49">
        <f>Tabla2[[#This Row],[Nº OF DAYS]]*120</f>
        <v>0</v>
      </c>
    </row>
    <row r="41" spans="1:15" x14ac:dyDescent="0.2">
      <c r="A41" s="27"/>
      <c r="B41" s="27" t="s">
        <v>113</v>
      </c>
      <c r="C41" s="27" t="s">
        <v>112</v>
      </c>
      <c r="D41" s="55" t="s">
        <v>89</v>
      </c>
      <c r="E41" s="27"/>
      <c r="F41" s="27"/>
      <c r="G41" s="55"/>
      <c r="H41" s="27"/>
      <c r="I41" s="27"/>
      <c r="J41" s="55"/>
      <c r="K41" s="55"/>
      <c r="L41" s="55"/>
      <c r="M41" s="55"/>
      <c r="N41" s="28"/>
      <c r="O41" s="51">
        <f>Tabla2[[#This Row],[Nº OF DAYS]]*120</f>
        <v>0</v>
      </c>
    </row>
    <row r="42" spans="1:15" x14ac:dyDescent="0.2">
      <c r="A42" s="27"/>
      <c r="B42" s="27"/>
      <c r="C42" s="27"/>
      <c r="D42" s="55"/>
      <c r="E42" s="27"/>
      <c r="F42" s="27"/>
      <c r="G42" s="55"/>
      <c r="H42" s="27"/>
      <c r="I42" s="27"/>
      <c r="J42" s="55"/>
      <c r="K42" s="55"/>
      <c r="L42" s="55"/>
      <c r="M42" s="55"/>
      <c r="N42" s="28"/>
      <c r="O42" s="51">
        <f>Tabla2[[#This Row],[Nº OF DAYS]]*120</f>
        <v>0</v>
      </c>
    </row>
    <row r="43" spans="1:15" x14ac:dyDescent="0.2">
      <c r="A43" s="27"/>
      <c r="B43" s="27"/>
      <c r="C43" s="27"/>
      <c r="D43" s="55"/>
      <c r="E43" s="27"/>
      <c r="F43" s="27"/>
      <c r="G43" s="55"/>
      <c r="H43" s="27"/>
      <c r="I43" s="27"/>
      <c r="J43" s="55"/>
      <c r="K43" s="55"/>
      <c r="L43" s="55"/>
      <c r="M43" s="55"/>
      <c r="N43" s="28"/>
      <c r="O43" s="28">
        <f>Tabla2[[#This Row],[Nº OF DAYS]]*120</f>
        <v>0</v>
      </c>
    </row>
    <row r="44" spans="1:15" x14ac:dyDescent="0.2">
      <c r="A44" s="61" t="s">
        <v>29</v>
      </c>
      <c r="B44" s="61"/>
      <c r="C44" s="61"/>
      <c r="D44" s="62"/>
      <c r="E44" s="61"/>
      <c r="F44" s="61"/>
      <c r="G44" s="62"/>
      <c r="H44" s="61"/>
      <c r="I44" s="61"/>
      <c r="J44" s="62"/>
      <c r="K44" s="62"/>
      <c r="L44" s="62"/>
      <c r="M44" s="62"/>
      <c r="N44" s="63">
        <f>SUBTOTAL(109,Tabla2[MAX. TRAVEL COSTS])</f>
        <v>635</v>
      </c>
      <c r="O44" s="63">
        <f>SUBTOTAL(109,Tabla2[MAX. COSTS OF STAY])</f>
        <v>840</v>
      </c>
    </row>
  </sheetData>
  <pageMargins left="0.7" right="0.7" top="0.75" bottom="0.75" header="0.3" footer="0.3"/>
  <pageSetup paperSize="9"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700-000000000000}">
          <x14:formula1>
            <xm:f>Data!$J$3:$J$16</xm:f>
          </x14:formula1>
          <xm:sqref>H2:H31 H33:H43</xm:sqref>
        </x14:dataValidation>
        <x14:dataValidation type="list" allowBlank="1" showInputMessage="1" showErrorMessage="1" xr:uid="{00000000-0002-0000-0700-000001000000}">
          <x14:formula1>
            <xm:f>Data!$C$4:$C$10</xm:f>
          </x14:formula1>
          <xm:sqref>N2:N43</xm:sqref>
        </x14:dataValidation>
        <x14:dataValidation type="list" allowBlank="1" showInputMessage="1" showErrorMessage="1" xr:uid="{00000000-0002-0000-0700-000002000000}">
          <x14:formula1>
            <xm:f>Data!$E$3:$E$7</xm:f>
          </x14:formula1>
          <xm:sqref>A2:A43</xm:sqref>
        </x14:dataValidation>
        <x14:dataValidation type="list" allowBlank="1" showInputMessage="1" showErrorMessage="1" xr:uid="{00000000-0002-0000-0700-000003000000}">
          <x14:formula1>
            <xm:f>Data!$G$3:$G$16</xm:f>
          </x14:formula1>
          <xm:sqref>B2:B43</xm:sqref>
        </x14:dataValidation>
        <x14:dataValidation type="list" allowBlank="1" showInputMessage="1" showErrorMessage="1" xr:uid="{00000000-0002-0000-0700-000004000000}">
          <x14:formula1>
            <xm:f>Data!$I$3:$I$16</xm:f>
          </x14:formula1>
          <xm:sqref>D2:D43</xm:sqref>
        </x14:dataValidation>
        <x14:dataValidation type="list" allowBlank="1" showInputMessage="1" showErrorMessage="1" xr:uid="{00000000-0002-0000-0700-000005000000}">
          <x14:formula1>
            <xm:f>Data!$H$3:$H$16</xm:f>
          </x14:formula1>
          <xm:sqref>C2:C43</xm:sqref>
        </x14:dataValidation>
        <x14:dataValidation type="list" allowBlank="1" showInputMessage="1" showErrorMessage="1" xr:uid="{00000000-0002-0000-0700-000006000000}">
          <x14:formula1>
            <xm:f>Data!$J$3:$J$17</xm:f>
          </x14:formula1>
          <xm:sqref>I2:I43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8"/>
  <sheetViews>
    <sheetView workbookViewId="0">
      <selection activeCell="E41" sqref="E41"/>
    </sheetView>
  </sheetViews>
  <sheetFormatPr baseColWidth="10" defaultColWidth="11.42578125" defaultRowHeight="12" x14ac:dyDescent="0.2"/>
  <cols>
    <col min="1" max="1" width="11.140625" style="19" customWidth="1"/>
    <col min="2" max="2" width="10.140625" style="57" customWidth="1"/>
    <col min="3" max="3" width="11.140625" style="19" customWidth="1"/>
    <col min="4" max="4" width="11.42578125" style="57" customWidth="1"/>
    <col min="5" max="6" width="12.42578125" style="57" customWidth="1"/>
    <col min="7" max="7" width="47.140625" style="19" customWidth="1"/>
    <col min="8" max="8" width="14.140625" style="19" customWidth="1"/>
    <col min="9" max="9" width="11.7109375" style="57" bestFit="1" customWidth="1"/>
    <col min="10" max="11" width="11.7109375" style="57" customWidth="1"/>
    <col min="12" max="12" width="10.42578125" style="57" customWidth="1"/>
    <col min="13" max="13" width="9.7109375" style="57" customWidth="1"/>
    <col min="14" max="14" width="13.42578125" style="19" customWidth="1"/>
    <col min="15" max="16384" width="11.42578125" style="19"/>
  </cols>
  <sheetData>
    <row r="1" spans="1:14" s="21" customFormat="1" ht="48" x14ac:dyDescent="0.25">
      <c r="A1" s="18" t="s">
        <v>15</v>
      </c>
      <c r="B1" s="18" t="s">
        <v>16</v>
      </c>
      <c r="C1" s="18" t="s">
        <v>17</v>
      </c>
      <c r="D1" s="18" t="s">
        <v>18</v>
      </c>
      <c r="E1" s="18" t="s">
        <v>22</v>
      </c>
      <c r="F1" s="18" t="s">
        <v>461</v>
      </c>
      <c r="G1" s="18" t="s">
        <v>38</v>
      </c>
      <c r="H1" s="18" t="s">
        <v>39</v>
      </c>
      <c r="I1" s="18" t="s">
        <v>462</v>
      </c>
      <c r="J1" s="18" t="s">
        <v>463</v>
      </c>
      <c r="K1" s="18" t="s">
        <v>464</v>
      </c>
      <c r="L1" s="18" t="s">
        <v>42</v>
      </c>
      <c r="M1" s="18" t="s">
        <v>43</v>
      </c>
      <c r="N1" s="18" t="s">
        <v>44</v>
      </c>
    </row>
    <row r="2" spans="1:14" x14ac:dyDescent="0.2">
      <c r="A2" s="19" t="s">
        <v>24</v>
      </c>
      <c r="B2" s="57" t="s">
        <v>54</v>
      </c>
      <c r="C2" s="19" t="s">
        <v>453</v>
      </c>
      <c r="D2" s="57" t="s">
        <v>454</v>
      </c>
      <c r="E2" s="57" t="s">
        <v>474</v>
      </c>
      <c r="F2" s="133">
        <v>44075</v>
      </c>
      <c r="G2" s="19" t="s">
        <v>451</v>
      </c>
      <c r="H2" s="19" t="s">
        <v>450</v>
      </c>
      <c r="I2" s="131">
        <v>355035.71</v>
      </c>
      <c r="J2" s="131"/>
      <c r="K2" s="131">
        <f>I2+J2</f>
        <v>355035.71</v>
      </c>
      <c r="L2" s="57" t="s">
        <v>452</v>
      </c>
      <c r="M2" s="114">
        <v>475.55</v>
      </c>
      <c r="N2" s="134">
        <f>Tabla4[[#This Row],[TOTAL AMOUNT]]/Tabla4[[#This Row],[EXCHANGE RATE]]</f>
        <v>746.57913994322371</v>
      </c>
    </row>
    <row r="3" spans="1:14" x14ac:dyDescent="0.2">
      <c r="A3" s="19" t="s">
        <v>24</v>
      </c>
      <c r="B3" s="57" t="s">
        <v>54</v>
      </c>
      <c r="C3" s="19" t="s">
        <v>453</v>
      </c>
      <c r="D3" s="57" t="s">
        <v>454</v>
      </c>
      <c r="E3" s="57" t="s">
        <v>475</v>
      </c>
      <c r="F3" s="133">
        <v>44190</v>
      </c>
      <c r="G3" s="19" t="s">
        <v>455</v>
      </c>
      <c r="H3" s="19" t="s">
        <v>456</v>
      </c>
      <c r="I3" s="131">
        <v>252000</v>
      </c>
      <c r="J3" s="131"/>
      <c r="K3" s="131">
        <f>I3+J3</f>
        <v>252000</v>
      </c>
      <c r="L3" s="57" t="s">
        <v>452</v>
      </c>
      <c r="M3" s="114">
        <v>475.55</v>
      </c>
      <c r="N3" s="134">
        <f>Tabla4[[#This Row],[TOTAL AMOUNT]]/Tabla4[[#This Row],[EXCHANGE RATE]]</f>
        <v>529.91273262538118</v>
      </c>
    </row>
    <row r="4" spans="1:14" x14ac:dyDescent="0.2">
      <c r="A4" s="19" t="s">
        <v>24</v>
      </c>
      <c r="B4" s="57" t="s">
        <v>54</v>
      </c>
      <c r="C4" s="19" t="s">
        <v>453</v>
      </c>
      <c r="D4" s="57" t="s">
        <v>454</v>
      </c>
      <c r="E4" s="57" t="s">
        <v>476</v>
      </c>
      <c r="F4" s="133">
        <v>44155</v>
      </c>
      <c r="G4" s="19" t="s">
        <v>457</v>
      </c>
      <c r="H4" s="19" t="s">
        <v>458</v>
      </c>
      <c r="I4" s="131">
        <v>804000</v>
      </c>
      <c r="J4" s="131"/>
      <c r="K4" s="131">
        <f>I4+J4</f>
        <v>804000</v>
      </c>
      <c r="L4" s="57" t="s">
        <v>452</v>
      </c>
      <c r="M4" s="114">
        <v>475.55</v>
      </c>
      <c r="N4" s="134">
        <f>Tabla4[[#This Row],[TOTAL AMOUNT]]/Tabla4[[#This Row],[EXCHANGE RATE]]</f>
        <v>1690.6739564714542</v>
      </c>
    </row>
    <row r="5" spans="1:14" x14ac:dyDescent="0.2">
      <c r="A5" s="19" t="s">
        <v>24</v>
      </c>
      <c r="B5" s="57" t="s">
        <v>54</v>
      </c>
      <c r="C5" s="19" t="s">
        <v>453</v>
      </c>
      <c r="D5" s="57" t="s">
        <v>454</v>
      </c>
      <c r="E5" s="57" t="s">
        <v>477</v>
      </c>
      <c r="F5" s="133">
        <v>44147</v>
      </c>
      <c r="G5" s="19" t="s">
        <v>459</v>
      </c>
      <c r="H5" s="19" t="s">
        <v>460</v>
      </c>
      <c r="I5" s="131">
        <v>380000</v>
      </c>
      <c r="J5" s="131"/>
      <c r="K5" s="131">
        <f>I5+J5</f>
        <v>380000</v>
      </c>
      <c r="L5" s="57" t="s">
        <v>452</v>
      </c>
      <c r="M5" s="114">
        <v>475.55</v>
      </c>
      <c r="N5" s="134">
        <f>Tabla4[[#This Row],[TOTAL AMOUNT]]/Tabla4[[#This Row],[EXCHANGE RATE]]</f>
        <v>799.07475554620964</v>
      </c>
    </row>
    <row r="6" spans="1:14" x14ac:dyDescent="0.2">
      <c r="A6" s="19" t="s">
        <v>24</v>
      </c>
      <c r="B6" s="57" t="s">
        <v>56</v>
      </c>
      <c r="C6" s="19" t="s">
        <v>127</v>
      </c>
      <c r="D6" s="57" t="s">
        <v>90</v>
      </c>
      <c r="E6" s="57" t="s">
        <v>472</v>
      </c>
      <c r="F6" s="133">
        <v>44145</v>
      </c>
      <c r="G6" s="19" t="s">
        <v>446</v>
      </c>
      <c r="H6" s="19" t="s">
        <v>260</v>
      </c>
      <c r="I6" s="131">
        <v>3890.5</v>
      </c>
      <c r="J6" s="131"/>
      <c r="K6" s="131">
        <f t="shared" ref="K6:K13" si="0">I6+J6</f>
        <v>3890.5</v>
      </c>
      <c r="L6" s="57" t="s">
        <v>262</v>
      </c>
      <c r="N6" s="110">
        <v>3890.5</v>
      </c>
    </row>
    <row r="7" spans="1:14" x14ac:dyDescent="0.2">
      <c r="A7" s="19" t="s">
        <v>24</v>
      </c>
      <c r="B7" s="57" t="s">
        <v>56</v>
      </c>
      <c r="C7" s="19" t="s">
        <v>127</v>
      </c>
      <c r="D7" s="57" t="s">
        <v>90</v>
      </c>
      <c r="E7" s="57" t="s">
        <v>472</v>
      </c>
      <c r="F7" s="133">
        <v>44145</v>
      </c>
      <c r="G7" s="19" t="s">
        <v>447</v>
      </c>
      <c r="H7" s="19" t="s">
        <v>260</v>
      </c>
      <c r="I7" s="131">
        <v>168</v>
      </c>
      <c r="J7" s="131"/>
      <c r="K7" s="131">
        <f t="shared" si="0"/>
        <v>168</v>
      </c>
      <c r="L7" s="57" t="s">
        <v>262</v>
      </c>
      <c r="N7" s="110">
        <v>168</v>
      </c>
    </row>
    <row r="8" spans="1:14" x14ac:dyDescent="0.2">
      <c r="A8" s="19" t="s">
        <v>24</v>
      </c>
      <c r="B8" s="57" t="s">
        <v>56</v>
      </c>
      <c r="C8" s="19" t="s">
        <v>127</v>
      </c>
      <c r="D8" s="57" t="s">
        <v>90</v>
      </c>
      <c r="E8" s="57" t="s">
        <v>472</v>
      </c>
      <c r="F8" s="133">
        <v>44145</v>
      </c>
      <c r="G8" s="19" t="s">
        <v>448</v>
      </c>
      <c r="H8" s="19" t="s">
        <v>260</v>
      </c>
      <c r="I8" s="131">
        <v>788</v>
      </c>
      <c r="J8" s="131"/>
      <c r="K8" s="131">
        <f t="shared" si="0"/>
        <v>788</v>
      </c>
      <c r="L8" s="57" t="s">
        <v>262</v>
      </c>
      <c r="N8" s="110">
        <v>788</v>
      </c>
    </row>
    <row r="9" spans="1:14" x14ac:dyDescent="0.2">
      <c r="A9" s="19" t="s">
        <v>24</v>
      </c>
      <c r="B9" s="57" t="s">
        <v>56</v>
      </c>
      <c r="C9" s="19" t="s">
        <v>127</v>
      </c>
      <c r="D9" s="57" t="s">
        <v>90</v>
      </c>
      <c r="E9" s="57" t="s">
        <v>472</v>
      </c>
      <c r="F9" s="133">
        <v>44145</v>
      </c>
      <c r="G9" s="19" t="s">
        <v>449</v>
      </c>
      <c r="H9" s="19" t="s">
        <v>260</v>
      </c>
      <c r="I9" s="131">
        <v>48</v>
      </c>
      <c r="J9" s="131"/>
      <c r="K9" s="131">
        <f t="shared" si="0"/>
        <v>48</v>
      </c>
      <c r="L9" s="57" t="s">
        <v>262</v>
      </c>
      <c r="N9" s="110">
        <v>48</v>
      </c>
    </row>
    <row r="10" spans="1:14" x14ac:dyDescent="0.2">
      <c r="A10" s="19" t="s">
        <v>24</v>
      </c>
      <c r="B10" s="57" t="s">
        <v>57</v>
      </c>
      <c r="C10" s="19" t="s">
        <v>125</v>
      </c>
      <c r="D10" s="57" t="s">
        <v>90</v>
      </c>
      <c r="E10" s="57" t="s">
        <v>473</v>
      </c>
      <c r="F10" s="133">
        <v>44145</v>
      </c>
      <c r="G10" s="19" t="s">
        <v>446</v>
      </c>
      <c r="H10" s="19" t="s">
        <v>260</v>
      </c>
      <c r="I10" s="131">
        <v>3890.5</v>
      </c>
      <c r="J10" s="131"/>
      <c r="K10" s="131">
        <f t="shared" si="0"/>
        <v>3890.5</v>
      </c>
      <c r="L10" s="57" t="s">
        <v>262</v>
      </c>
      <c r="N10" s="110">
        <v>3890.5</v>
      </c>
    </row>
    <row r="11" spans="1:14" x14ac:dyDescent="0.2">
      <c r="A11" s="19" t="s">
        <v>24</v>
      </c>
      <c r="B11" s="57" t="s">
        <v>57</v>
      </c>
      <c r="C11" s="19" t="s">
        <v>125</v>
      </c>
      <c r="D11" s="57" t="s">
        <v>90</v>
      </c>
      <c r="E11" s="57" t="s">
        <v>473</v>
      </c>
      <c r="F11" s="133">
        <v>44145</v>
      </c>
      <c r="G11" s="19" t="s">
        <v>447</v>
      </c>
      <c r="H11" s="19" t="s">
        <v>260</v>
      </c>
      <c r="I11" s="131">
        <v>168</v>
      </c>
      <c r="J11" s="131"/>
      <c r="K11" s="131">
        <f t="shared" si="0"/>
        <v>168</v>
      </c>
      <c r="L11" s="57" t="s">
        <v>262</v>
      </c>
      <c r="N11" s="110">
        <v>168</v>
      </c>
    </row>
    <row r="12" spans="1:14" x14ac:dyDescent="0.2">
      <c r="A12" s="19" t="s">
        <v>24</v>
      </c>
      <c r="B12" s="57" t="s">
        <v>57</v>
      </c>
      <c r="C12" s="19" t="s">
        <v>125</v>
      </c>
      <c r="D12" s="57" t="s">
        <v>90</v>
      </c>
      <c r="E12" s="57" t="s">
        <v>473</v>
      </c>
      <c r="F12" s="133">
        <v>44145</v>
      </c>
      <c r="G12" s="19" t="s">
        <v>448</v>
      </c>
      <c r="H12" s="19" t="s">
        <v>260</v>
      </c>
      <c r="I12" s="131">
        <v>788</v>
      </c>
      <c r="J12" s="131"/>
      <c r="K12" s="131">
        <f t="shared" si="0"/>
        <v>788</v>
      </c>
      <c r="L12" s="57" t="s">
        <v>262</v>
      </c>
      <c r="N12" s="110">
        <v>788</v>
      </c>
    </row>
    <row r="13" spans="1:14" x14ac:dyDescent="0.2">
      <c r="A13" s="19" t="s">
        <v>24</v>
      </c>
      <c r="B13" s="57" t="s">
        <v>57</v>
      </c>
      <c r="C13" s="19" t="s">
        <v>125</v>
      </c>
      <c r="D13" s="57" t="s">
        <v>90</v>
      </c>
      <c r="E13" s="57" t="s">
        <v>473</v>
      </c>
      <c r="F13" s="133">
        <v>44145</v>
      </c>
      <c r="G13" s="19" t="s">
        <v>449</v>
      </c>
      <c r="H13" s="19" t="s">
        <v>260</v>
      </c>
      <c r="I13" s="131">
        <v>48</v>
      </c>
      <c r="J13" s="131"/>
      <c r="K13" s="131">
        <f t="shared" si="0"/>
        <v>48</v>
      </c>
      <c r="L13" s="57" t="s">
        <v>262</v>
      </c>
      <c r="N13" s="110">
        <v>48</v>
      </c>
    </row>
    <row r="14" spans="1:14" x14ac:dyDescent="0.2">
      <c r="A14" s="19" t="s">
        <v>24</v>
      </c>
      <c r="B14" s="57" t="s">
        <v>60</v>
      </c>
      <c r="C14" s="19" t="s">
        <v>126</v>
      </c>
      <c r="D14" s="57" t="s">
        <v>91</v>
      </c>
      <c r="E14" s="57" t="s">
        <v>478</v>
      </c>
      <c r="F14" s="133">
        <v>44272</v>
      </c>
      <c r="G14" s="19" t="s">
        <v>469</v>
      </c>
      <c r="H14" s="19" t="s">
        <v>468</v>
      </c>
      <c r="I14" s="131">
        <v>47882</v>
      </c>
      <c r="J14" s="131"/>
      <c r="K14" s="131">
        <f>I14+J14</f>
        <v>47882</v>
      </c>
      <c r="L14" s="57" t="s">
        <v>467</v>
      </c>
      <c r="M14" s="135">
        <v>12.135060625000001</v>
      </c>
      <c r="N14" s="136">
        <f>Tabla4[[#This Row],[TOTAL AMOUNT]]/Tabla4[[#This Row],[EXCHANGE RATE]]</f>
        <v>3945.7569665005276</v>
      </c>
    </row>
    <row r="15" spans="1:14" x14ac:dyDescent="0.2">
      <c r="A15" s="19" t="s">
        <v>24</v>
      </c>
      <c r="B15" s="57" t="s">
        <v>60</v>
      </c>
      <c r="C15" s="19" t="s">
        <v>126</v>
      </c>
      <c r="D15" s="57" t="s">
        <v>91</v>
      </c>
      <c r="E15" s="57" t="s">
        <v>478</v>
      </c>
      <c r="F15" s="133">
        <v>44272</v>
      </c>
      <c r="G15" s="19" t="s">
        <v>470</v>
      </c>
      <c r="H15" s="19" t="s">
        <v>468</v>
      </c>
      <c r="I15" s="131">
        <v>7419</v>
      </c>
      <c r="J15" s="131"/>
      <c r="K15" s="131">
        <f>I15+J15</f>
        <v>7419</v>
      </c>
      <c r="L15" s="57" t="s">
        <v>467</v>
      </c>
      <c r="M15" s="135">
        <v>12.135060625000001</v>
      </c>
      <c r="N15" s="136">
        <f>Tabla4[[#This Row],[TOTAL AMOUNT]]/Tabla4[[#This Row],[EXCHANGE RATE]]</f>
        <v>611.36900995086694</v>
      </c>
    </row>
    <row r="16" spans="1:14" x14ac:dyDescent="0.2">
      <c r="A16" s="19" t="s">
        <v>24</v>
      </c>
      <c r="B16" s="57" t="s">
        <v>60</v>
      </c>
      <c r="C16" s="19" t="s">
        <v>126</v>
      </c>
      <c r="D16" s="57" t="s">
        <v>91</v>
      </c>
      <c r="E16" s="57" t="s">
        <v>478</v>
      </c>
      <c r="F16" s="133">
        <v>44272</v>
      </c>
      <c r="G16" s="19" t="s">
        <v>471</v>
      </c>
      <c r="H16" s="19" t="s">
        <v>468</v>
      </c>
      <c r="I16" s="131">
        <v>12139</v>
      </c>
      <c r="J16" s="131"/>
      <c r="K16" s="131">
        <f>I16+J16</f>
        <v>12139</v>
      </c>
      <c r="L16" s="57" t="s">
        <v>467</v>
      </c>
      <c r="M16" s="135">
        <v>12.135060625000001</v>
      </c>
      <c r="N16" s="136">
        <f>Tabla4[[#This Row],[TOTAL AMOUNT]]/Tabla4[[#This Row],[EXCHANGE RATE]]</f>
        <v>1000.3246275500168</v>
      </c>
    </row>
    <row r="17" spans="1:14" x14ac:dyDescent="0.2">
      <c r="I17" s="131"/>
      <c r="J17" s="131"/>
      <c r="K17" s="131"/>
    </row>
    <row r="18" spans="1:14" x14ac:dyDescent="0.2">
      <c r="A18" s="19" t="s">
        <v>29</v>
      </c>
      <c r="N18" s="132">
        <f>SUBTOTAL(109,Tabla4[AMOUNT CHARGED TO THE PROJECT])</f>
        <v>19112.69118858768</v>
      </c>
    </row>
  </sheetData>
  <phoneticPr fontId="17" type="noConversion"/>
  <pageMargins left="0.7" right="0.7" top="0.75" bottom="0.75" header="0.3" footer="0.3"/>
  <pageSetup paperSize="9"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Data!$E$3:$E$7</xm:f>
          </x14:formula1>
          <xm:sqref>A2:A17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7"/>
  <sheetViews>
    <sheetView workbookViewId="0">
      <selection activeCell="D40" sqref="D40"/>
    </sheetView>
  </sheetViews>
  <sheetFormatPr baseColWidth="10" defaultColWidth="11.42578125" defaultRowHeight="12" x14ac:dyDescent="0.2"/>
  <cols>
    <col min="1" max="1" width="17.42578125" style="19" customWidth="1"/>
    <col min="2" max="2" width="10.140625" style="19" customWidth="1"/>
    <col min="3" max="3" width="11.140625" style="19" customWidth="1"/>
    <col min="4" max="4" width="11.42578125" style="19" customWidth="1"/>
    <col min="5" max="5" width="12.42578125" style="19" customWidth="1"/>
    <col min="6" max="6" width="38.140625" style="19" customWidth="1"/>
    <col min="7" max="7" width="14.140625" style="19" customWidth="1"/>
    <col min="8" max="8" width="8.42578125" style="57" customWidth="1"/>
    <col min="9" max="9" width="11.42578125" style="57"/>
    <col min="10" max="10" width="12.42578125" style="57" customWidth="1"/>
    <col min="11" max="11" width="17.42578125" style="57" customWidth="1"/>
    <col min="12" max="12" width="13.42578125" style="57" customWidth="1"/>
    <col min="13" max="16384" width="11.42578125" style="19"/>
  </cols>
  <sheetData>
    <row r="1" spans="1:12" s="21" customFormat="1" ht="36" x14ac:dyDescent="0.25">
      <c r="A1" s="18" t="s">
        <v>15</v>
      </c>
      <c r="B1" s="18" t="s">
        <v>16</v>
      </c>
      <c r="C1" s="18" t="s">
        <v>17</v>
      </c>
      <c r="D1" s="18" t="s">
        <v>18</v>
      </c>
      <c r="E1" s="18" t="s">
        <v>22</v>
      </c>
      <c r="F1" s="18" t="s">
        <v>38</v>
      </c>
      <c r="G1" s="18" t="s">
        <v>39</v>
      </c>
      <c r="H1" s="18" t="s">
        <v>40</v>
      </c>
      <c r="I1" s="18" t="s">
        <v>41</v>
      </c>
      <c r="J1" s="18" t="s">
        <v>42</v>
      </c>
      <c r="K1" s="18" t="s">
        <v>43</v>
      </c>
      <c r="L1" s="18" t="s">
        <v>44</v>
      </c>
    </row>
    <row r="2" spans="1:12" x14ac:dyDescent="0.2">
      <c r="A2" s="19" t="s">
        <v>23</v>
      </c>
      <c r="B2" s="19" t="s">
        <v>55</v>
      </c>
      <c r="C2" s="19" t="s">
        <v>124</v>
      </c>
      <c r="D2" s="19" t="s">
        <v>90</v>
      </c>
      <c r="E2" s="19" t="s">
        <v>264</v>
      </c>
      <c r="F2" s="19" t="s">
        <v>266</v>
      </c>
      <c r="G2" s="19" t="s">
        <v>267</v>
      </c>
      <c r="H2" s="111">
        <v>0</v>
      </c>
      <c r="I2" s="111">
        <v>404.52</v>
      </c>
      <c r="J2" s="57" t="s">
        <v>263</v>
      </c>
      <c r="K2" s="114">
        <v>1.1499999999999999</v>
      </c>
      <c r="L2" s="113">
        <f>Tabla47[[#This Row],[AMOUNT]]/Tabla47[[#This Row],[EXCHANGE RATE]]</f>
        <v>351.75652173913045</v>
      </c>
    </row>
    <row r="3" spans="1:12" x14ac:dyDescent="0.2">
      <c r="A3" s="19" t="s">
        <v>23</v>
      </c>
      <c r="B3" s="19" t="s">
        <v>55</v>
      </c>
      <c r="C3" s="19" t="s">
        <v>124</v>
      </c>
      <c r="D3" s="19" t="s">
        <v>90</v>
      </c>
      <c r="E3" s="19" t="s">
        <v>265</v>
      </c>
      <c r="F3" s="19" t="s">
        <v>268</v>
      </c>
      <c r="G3" s="19" t="s">
        <v>267</v>
      </c>
      <c r="H3" s="111">
        <v>0</v>
      </c>
      <c r="I3" s="111">
        <v>499</v>
      </c>
      <c r="J3" s="57" t="s">
        <v>263</v>
      </c>
      <c r="K3" s="114">
        <v>1.1499999999999999</v>
      </c>
      <c r="L3" s="113">
        <f>Tabla47[[#This Row],[AMOUNT]]/Tabla47[[#This Row],[EXCHANGE RATE]]</f>
        <v>433.91304347826093</v>
      </c>
    </row>
    <row r="4" spans="1:12" x14ac:dyDescent="0.2">
      <c r="H4" s="111"/>
      <c r="I4" s="111"/>
      <c r="L4" s="112"/>
    </row>
    <row r="5" spans="1:12" x14ac:dyDescent="0.2">
      <c r="H5" s="111"/>
      <c r="I5" s="111"/>
      <c r="L5" s="112"/>
    </row>
    <row r="6" spans="1:12" x14ac:dyDescent="0.2">
      <c r="H6" s="111"/>
      <c r="I6" s="111"/>
      <c r="L6" s="112"/>
    </row>
    <row r="7" spans="1:12" x14ac:dyDescent="0.2">
      <c r="H7" s="111"/>
      <c r="I7" s="111"/>
      <c r="L7" s="112"/>
    </row>
    <row r="8" spans="1:12" x14ac:dyDescent="0.2">
      <c r="H8" s="111"/>
      <c r="I8" s="111"/>
      <c r="L8" s="112"/>
    </row>
    <row r="9" spans="1:12" x14ac:dyDescent="0.2">
      <c r="H9" s="111"/>
      <c r="I9" s="111"/>
      <c r="L9" s="112"/>
    </row>
    <row r="10" spans="1:12" x14ac:dyDescent="0.2">
      <c r="H10" s="111"/>
      <c r="I10" s="111"/>
      <c r="L10" s="112"/>
    </row>
    <row r="11" spans="1:12" x14ac:dyDescent="0.2">
      <c r="H11" s="111"/>
      <c r="I11" s="111"/>
      <c r="L11" s="112"/>
    </row>
    <row r="12" spans="1:12" x14ac:dyDescent="0.2">
      <c r="H12" s="111"/>
      <c r="I12" s="111"/>
      <c r="L12" s="112"/>
    </row>
    <row r="13" spans="1:12" x14ac:dyDescent="0.2">
      <c r="H13" s="111"/>
      <c r="I13" s="111"/>
      <c r="L13" s="112"/>
    </row>
    <row r="14" spans="1:12" x14ac:dyDescent="0.2">
      <c r="H14" s="111"/>
      <c r="I14" s="111"/>
      <c r="L14" s="112"/>
    </row>
    <row r="15" spans="1:12" x14ac:dyDescent="0.2">
      <c r="H15" s="111"/>
      <c r="I15" s="111"/>
      <c r="L15" s="112"/>
    </row>
    <row r="16" spans="1:12" x14ac:dyDescent="0.2">
      <c r="H16" s="111"/>
      <c r="I16" s="111"/>
      <c r="L16" s="112"/>
    </row>
    <row r="17" spans="8:12" x14ac:dyDescent="0.2">
      <c r="H17" s="111"/>
      <c r="I17" s="111"/>
      <c r="L17" s="112"/>
    </row>
    <row r="18" spans="8:12" x14ac:dyDescent="0.2">
      <c r="H18" s="111"/>
      <c r="I18" s="111"/>
      <c r="L18" s="112"/>
    </row>
    <row r="19" spans="8:12" x14ac:dyDescent="0.2">
      <c r="H19" s="111"/>
      <c r="I19" s="111"/>
      <c r="L19" s="112"/>
    </row>
    <row r="20" spans="8:12" x14ac:dyDescent="0.2">
      <c r="H20" s="111"/>
      <c r="I20" s="111"/>
      <c r="L20" s="112"/>
    </row>
    <row r="21" spans="8:12" x14ac:dyDescent="0.2">
      <c r="H21" s="111"/>
      <c r="I21" s="111"/>
      <c r="L21" s="112"/>
    </row>
    <row r="22" spans="8:12" x14ac:dyDescent="0.2">
      <c r="H22" s="111"/>
      <c r="I22" s="111"/>
      <c r="L22" s="112"/>
    </row>
    <row r="23" spans="8:12" x14ac:dyDescent="0.2">
      <c r="H23" s="111"/>
      <c r="I23" s="111"/>
      <c r="L23" s="112"/>
    </row>
    <row r="24" spans="8:12" x14ac:dyDescent="0.2">
      <c r="H24" s="111"/>
      <c r="I24" s="111"/>
      <c r="L24" s="112"/>
    </row>
    <row r="25" spans="8:12" x14ac:dyDescent="0.2">
      <c r="H25" s="111"/>
      <c r="I25" s="111"/>
      <c r="L25" s="112"/>
    </row>
    <row r="26" spans="8:12" x14ac:dyDescent="0.2">
      <c r="H26" s="111"/>
      <c r="I26" s="111"/>
      <c r="L26" s="112"/>
    </row>
    <row r="27" spans="8:12" x14ac:dyDescent="0.2">
      <c r="H27" s="111"/>
      <c r="I27" s="111"/>
      <c r="L27" s="112"/>
    </row>
    <row r="28" spans="8:12" x14ac:dyDescent="0.2">
      <c r="H28" s="111"/>
      <c r="I28" s="111"/>
      <c r="L28" s="112"/>
    </row>
    <row r="29" spans="8:12" x14ac:dyDescent="0.2">
      <c r="H29" s="111"/>
      <c r="I29" s="111"/>
      <c r="L29" s="112"/>
    </row>
    <row r="30" spans="8:12" x14ac:dyDescent="0.2">
      <c r="H30" s="111"/>
      <c r="I30" s="111"/>
      <c r="L30" s="112"/>
    </row>
    <row r="31" spans="8:12" x14ac:dyDescent="0.2">
      <c r="H31" s="111"/>
      <c r="I31" s="111"/>
      <c r="L31" s="112"/>
    </row>
    <row r="32" spans="8:12" x14ac:dyDescent="0.2">
      <c r="H32" s="111"/>
      <c r="I32" s="111"/>
      <c r="L32" s="112"/>
    </row>
    <row r="33" spans="1:12" x14ac:dyDescent="0.2">
      <c r="H33" s="111"/>
      <c r="I33" s="111"/>
      <c r="L33" s="112"/>
    </row>
    <row r="34" spans="1:12" x14ac:dyDescent="0.2">
      <c r="H34" s="111"/>
      <c r="I34" s="111"/>
      <c r="L34" s="112"/>
    </row>
    <row r="35" spans="1:12" x14ac:dyDescent="0.2">
      <c r="H35" s="111"/>
      <c r="I35" s="111"/>
      <c r="L35" s="112"/>
    </row>
    <row r="36" spans="1:12" x14ac:dyDescent="0.2">
      <c r="H36" s="111"/>
      <c r="I36" s="111"/>
      <c r="L36" s="112"/>
    </row>
    <row r="37" spans="1:12" x14ac:dyDescent="0.2">
      <c r="A37" s="19" t="s">
        <v>29</v>
      </c>
      <c r="L37" s="112">
        <f>SUBTOTAL(109,Tabla47[AMOUNT CHARGED TO THE PROJECT])</f>
        <v>785.66956521739144</v>
      </c>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900-000000000000}">
          <x14:formula1>
            <xm:f>Data!$E$3:$E$7</xm:f>
          </x14:formula1>
          <xm:sqref>A2:A36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B2:J36"/>
  <sheetViews>
    <sheetView topLeftCell="B1" zoomScale="90" zoomScaleNormal="90" workbookViewId="0">
      <selection activeCell="E31" sqref="E31"/>
    </sheetView>
  </sheetViews>
  <sheetFormatPr baseColWidth="10" defaultColWidth="11.42578125" defaultRowHeight="12" x14ac:dyDescent="0.2"/>
  <cols>
    <col min="1" max="1" width="3.42578125" style="22" customWidth="1"/>
    <col min="2" max="2" width="17.42578125" style="22" bestFit="1" customWidth="1"/>
    <col min="3" max="3" width="11.42578125" style="22"/>
    <col min="4" max="4" width="4.5703125" style="22" customWidth="1"/>
    <col min="5" max="5" width="21.85546875" style="22" customWidth="1"/>
    <col min="6" max="6" width="11.42578125" style="22"/>
    <col min="7" max="7" width="24.42578125" style="22" bestFit="1" customWidth="1"/>
    <col min="8" max="8" width="46.5703125" style="22" bestFit="1" customWidth="1"/>
    <col min="9" max="9" width="18" style="22" bestFit="1" customWidth="1"/>
    <col min="10" max="10" width="17.7109375" style="22" bestFit="1" customWidth="1"/>
    <col min="11" max="11" width="14.85546875" style="22" bestFit="1" customWidth="1"/>
    <col min="12" max="13" width="11.42578125" style="22"/>
    <col min="14" max="14" width="12.42578125" style="22" bestFit="1" customWidth="1"/>
    <col min="15" max="16384" width="11.42578125" style="22"/>
  </cols>
  <sheetData>
    <row r="2" spans="2:10" x14ac:dyDescent="0.2">
      <c r="B2" s="23" t="s">
        <v>13</v>
      </c>
      <c r="C2" s="23" t="s">
        <v>12</v>
      </c>
      <c r="E2" s="29" t="s">
        <v>64</v>
      </c>
      <c r="G2" s="23" t="s">
        <v>49</v>
      </c>
      <c r="H2" s="23" t="s">
        <v>84</v>
      </c>
      <c r="I2" s="23" t="s">
        <v>14</v>
      </c>
      <c r="J2" s="23" t="s">
        <v>66</v>
      </c>
    </row>
    <row r="3" spans="2:10" x14ac:dyDescent="0.2">
      <c r="B3" s="24" t="s">
        <v>73</v>
      </c>
      <c r="C3" s="25">
        <v>0</v>
      </c>
      <c r="E3" s="30" t="s">
        <v>23</v>
      </c>
      <c r="F3" s="32"/>
      <c r="G3" s="27" t="s">
        <v>50</v>
      </c>
      <c r="H3" s="27" t="s">
        <v>92</v>
      </c>
      <c r="I3" s="27" t="s">
        <v>62</v>
      </c>
      <c r="J3" s="27" t="s">
        <v>93</v>
      </c>
    </row>
    <row r="4" spans="2:10" x14ac:dyDescent="0.2">
      <c r="B4" s="27" t="s">
        <v>75</v>
      </c>
      <c r="C4" s="28">
        <v>20</v>
      </c>
      <c r="E4" s="30" t="s">
        <v>24</v>
      </c>
      <c r="F4" s="26"/>
      <c r="G4" s="27" t="s">
        <v>51</v>
      </c>
      <c r="H4" s="27" t="s">
        <v>94</v>
      </c>
      <c r="I4" s="27" t="s">
        <v>62</v>
      </c>
      <c r="J4" s="27" t="s">
        <v>93</v>
      </c>
    </row>
    <row r="5" spans="2:10" x14ac:dyDescent="0.2">
      <c r="B5" s="27" t="s">
        <v>74</v>
      </c>
      <c r="C5" s="28">
        <v>180</v>
      </c>
      <c r="E5" s="30" t="s">
        <v>68</v>
      </c>
      <c r="F5" s="26"/>
      <c r="G5" s="27" t="s">
        <v>52</v>
      </c>
      <c r="H5" s="27" t="s">
        <v>95</v>
      </c>
      <c r="I5" s="27" t="s">
        <v>87</v>
      </c>
      <c r="J5" s="27" t="s">
        <v>96</v>
      </c>
    </row>
    <row r="6" spans="2:10" x14ac:dyDescent="0.2">
      <c r="B6" s="27" t="s">
        <v>76</v>
      </c>
      <c r="C6" s="28">
        <v>275</v>
      </c>
      <c r="E6" s="30" t="s">
        <v>69</v>
      </c>
      <c r="F6" s="26"/>
      <c r="G6" s="27" t="s">
        <v>53</v>
      </c>
      <c r="H6" s="27" t="s">
        <v>97</v>
      </c>
      <c r="I6" s="27" t="s">
        <v>88</v>
      </c>
      <c r="J6" s="27" t="s">
        <v>98</v>
      </c>
    </row>
    <row r="7" spans="2:10" x14ac:dyDescent="0.2">
      <c r="B7" s="27" t="s">
        <v>77</v>
      </c>
      <c r="C7" s="28">
        <v>360</v>
      </c>
      <c r="E7" s="30" t="s">
        <v>70</v>
      </c>
      <c r="F7" s="26"/>
      <c r="G7" s="27" t="s">
        <v>54</v>
      </c>
      <c r="H7" s="27" t="s">
        <v>99</v>
      </c>
      <c r="I7" s="27" t="s">
        <v>454</v>
      </c>
      <c r="J7" s="27" t="s">
        <v>100</v>
      </c>
    </row>
    <row r="8" spans="2:10" x14ac:dyDescent="0.2">
      <c r="B8" s="27" t="s">
        <v>78</v>
      </c>
      <c r="C8" s="28">
        <v>530</v>
      </c>
      <c r="F8" s="26"/>
      <c r="G8" s="27" t="s">
        <v>55</v>
      </c>
      <c r="H8" s="27" t="s">
        <v>101</v>
      </c>
      <c r="I8" s="27" t="s">
        <v>90</v>
      </c>
      <c r="J8" s="27" t="s">
        <v>102</v>
      </c>
    </row>
    <row r="9" spans="2:10" x14ac:dyDescent="0.2">
      <c r="B9" s="27" t="s">
        <v>79</v>
      </c>
      <c r="C9" s="28">
        <v>820</v>
      </c>
      <c r="E9" s="29" t="s">
        <v>63</v>
      </c>
      <c r="G9" s="27" t="s">
        <v>56</v>
      </c>
      <c r="H9" s="27" t="s">
        <v>103</v>
      </c>
      <c r="I9" s="27" t="s">
        <v>90</v>
      </c>
      <c r="J9" s="27" t="s">
        <v>102</v>
      </c>
    </row>
    <row r="10" spans="2:10" x14ac:dyDescent="0.2">
      <c r="B10" s="27" t="s">
        <v>80</v>
      </c>
      <c r="C10" s="28">
        <v>1500</v>
      </c>
      <c r="E10" s="31" t="s">
        <v>46</v>
      </c>
      <c r="G10" s="27" t="s">
        <v>57</v>
      </c>
      <c r="H10" s="27" t="s">
        <v>104</v>
      </c>
      <c r="I10" s="27" t="s">
        <v>90</v>
      </c>
      <c r="J10" s="27" t="s">
        <v>102</v>
      </c>
    </row>
    <row r="11" spans="2:10" x14ac:dyDescent="0.2">
      <c r="C11" s="26"/>
      <c r="E11" s="31" t="s">
        <v>71</v>
      </c>
      <c r="G11" s="27" t="s">
        <v>58</v>
      </c>
      <c r="H11" s="27" t="s">
        <v>105</v>
      </c>
      <c r="I11" s="27" t="s">
        <v>454</v>
      </c>
      <c r="J11" s="27" t="s">
        <v>106</v>
      </c>
    </row>
    <row r="12" spans="2:10" x14ac:dyDescent="0.2">
      <c r="E12" s="31" t="s">
        <v>232</v>
      </c>
      <c r="G12" s="27" t="s">
        <v>59</v>
      </c>
      <c r="H12" s="27" t="s">
        <v>107</v>
      </c>
      <c r="I12" s="27" t="s">
        <v>91</v>
      </c>
      <c r="J12" s="27" t="s">
        <v>108</v>
      </c>
    </row>
    <row r="13" spans="2:10" x14ac:dyDescent="0.2">
      <c r="B13" s="29" t="s">
        <v>25</v>
      </c>
      <c r="C13" s="29" t="s">
        <v>65</v>
      </c>
      <c r="E13" s="31" t="s">
        <v>235</v>
      </c>
      <c r="G13" s="27" t="s">
        <v>60</v>
      </c>
      <c r="H13" s="27" t="s">
        <v>132</v>
      </c>
      <c r="I13" s="27" t="s">
        <v>91</v>
      </c>
      <c r="J13" s="27" t="s">
        <v>108</v>
      </c>
    </row>
    <row r="14" spans="2:10" x14ac:dyDescent="0.2">
      <c r="B14" s="27" t="s">
        <v>26</v>
      </c>
      <c r="C14" s="28">
        <v>120</v>
      </c>
      <c r="G14" s="27" t="s">
        <v>61</v>
      </c>
      <c r="H14" s="27" t="s">
        <v>110</v>
      </c>
      <c r="I14" s="27" t="s">
        <v>90</v>
      </c>
      <c r="J14" s="27" t="s">
        <v>102</v>
      </c>
    </row>
    <row r="15" spans="2:10" x14ac:dyDescent="0.2">
      <c r="B15" s="27" t="s">
        <v>27</v>
      </c>
      <c r="C15" s="28">
        <v>70</v>
      </c>
      <c r="G15" s="27" t="s">
        <v>83</v>
      </c>
      <c r="H15" s="27" t="s">
        <v>111</v>
      </c>
      <c r="I15" s="27" t="s">
        <v>91</v>
      </c>
      <c r="J15" s="27" t="s">
        <v>108</v>
      </c>
    </row>
    <row r="16" spans="2:10" x14ac:dyDescent="0.2">
      <c r="B16" s="27" t="s">
        <v>28</v>
      </c>
      <c r="C16" s="28">
        <v>50</v>
      </c>
      <c r="G16" s="27" t="s">
        <v>113</v>
      </c>
      <c r="H16" s="27" t="s">
        <v>112</v>
      </c>
      <c r="I16" s="27" t="s">
        <v>454</v>
      </c>
      <c r="J16" s="27" t="s">
        <v>100</v>
      </c>
    </row>
    <row r="17" spans="2:10" x14ac:dyDescent="0.2">
      <c r="J17" s="37" t="s">
        <v>117</v>
      </c>
    </row>
    <row r="18" spans="2:10" x14ac:dyDescent="0.2">
      <c r="B18" s="29" t="s">
        <v>81</v>
      </c>
      <c r="C18" s="29" t="s">
        <v>65</v>
      </c>
    </row>
    <row r="19" spans="2:10" x14ac:dyDescent="0.2">
      <c r="B19" s="27" t="s">
        <v>26</v>
      </c>
      <c r="C19" s="28">
        <v>55</v>
      </c>
    </row>
    <row r="20" spans="2:10" x14ac:dyDescent="0.2">
      <c r="B20" s="27" t="s">
        <v>82</v>
      </c>
      <c r="C20" s="28">
        <v>40</v>
      </c>
      <c r="E20" s="23" t="s">
        <v>14</v>
      </c>
      <c r="F20" s="23" t="s">
        <v>46</v>
      </c>
      <c r="G20" s="23" t="s">
        <v>47</v>
      </c>
      <c r="H20" s="23" t="s">
        <v>72</v>
      </c>
      <c r="I20" s="23" t="s">
        <v>48</v>
      </c>
    </row>
    <row r="21" spans="2:10" x14ac:dyDescent="0.2">
      <c r="C21" s="26"/>
      <c r="E21" s="33" t="s">
        <v>62</v>
      </c>
      <c r="F21" s="34">
        <v>164</v>
      </c>
      <c r="G21" s="34">
        <v>137</v>
      </c>
      <c r="H21" s="34">
        <v>102</v>
      </c>
      <c r="I21" s="34">
        <v>78</v>
      </c>
    </row>
    <row r="22" spans="2:10" x14ac:dyDescent="0.2">
      <c r="E22" s="35" t="s">
        <v>87</v>
      </c>
      <c r="F22" s="34">
        <v>164</v>
      </c>
      <c r="G22" s="34">
        <v>137</v>
      </c>
      <c r="H22" s="34">
        <v>102</v>
      </c>
      <c r="I22" s="34">
        <v>78</v>
      </c>
    </row>
    <row r="23" spans="2:10" x14ac:dyDescent="0.2">
      <c r="E23" s="35" t="s">
        <v>88</v>
      </c>
      <c r="F23" s="34">
        <v>280</v>
      </c>
      <c r="G23" s="34">
        <v>214</v>
      </c>
      <c r="H23" s="34">
        <v>162</v>
      </c>
      <c r="I23" s="34">
        <v>131</v>
      </c>
    </row>
    <row r="24" spans="2:10" x14ac:dyDescent="0.2">
      <c r="E24" s="35" t="s">
        <v>454</v>
      </c>
      <c r="F24" s="34">
        <v>77</v>
      </c>
      <c r="G24" s="34">
        <v>57</v>
      </c>
      <c r="H24" s="34">
        <v>40</v>
      </c>
      <c r="I24" s="34">
        <v>32</v>
      </c>
    </row>
    <row r="25" spans="2:10" x14ac:dyDescent="0.2">
      <c r="E25" s="35" t="s">
        <v>90</v>
      </c>
      <c r="F25" s="34">
        <v>47</v>
      </c>
      <c r="G25" s="34">
        <v>33</v>
      </c>
      <c r="H25" s="34">
        <v>22</v>
      </c>
      <c r="I25" s="34">
        <v>17</v>
      </c>
    </row>
    <row r="26" spans="2:10" x14ac:dyDescent="0.2">
      <c r="E26" s="36" t="s">
        <v>91</v>
      </c>
      <c r="F26" s="34">
        <v>47</v>
      </c>
      <c r="G26" s="34">
        <v>33</v>
      </c>
      <c r="H26" s="34">
        <v>22</v>
      </c>
      <c r="I26" s="34">
        <v>17</v>
      </c>
    </row>
    <row r="32" spans="2:10" x14ac:dyDescent="0.2">
      <c r="F32" s="130"/>
      <c r="G32" s="77"/>
    </row>
    <row r="33" spans="6:7" x14ac:dyDescent="0.2">
      <c r="F33" s="130"/>
      <c r="G33" s="77"/>
    </row>
    <row r="34" spans="6:7" x14ac:dyDescent="0.2">
      <c r="F34" s="130"/>
      <c r="G34" s="77"/>
    </row>
    <row r="35" spans="6:7" x14ac:dyDescent="0.2">
      <c r="F35" s="130"/>
      <c r="G35" s="77"/>
    </row>
    <row r="36" spans="6:7" x14ac:dyDescent="0.2">
      <c r="F36" s="13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V89"/>
  <sheetViews>
    <sheetView workbookViewId="0">
      <selection activeCell="E31" sqref="E31"/>
    </sheetView>
  </sheetViews>
  <sheetFormatPr baseColWidth="10" defaultRowHeight="15" x14ac:dyDescent="0.25"/>
  <cols>
    <col min="1" max="1" width="4.42578125" customWidth="1"/>
    <col min="2" max="6" width="16.28515625" style="64" customWidth="1"/>
    <col min="7" max="8" width="3.85546875" bestFit="1" customWidth="1"/>
    <col min="9" max="13" width="16.5703125" style="64" customWidth="1"/>
    <col min="23" max="23" width="3.85546875" bestFit="1" customWidth="1"/>
  </cols>
  <sheetData>
    <row r="1" spans="1:15" x14ac:dyDescent="0.25">
      <c r="A1" s="204" t="s">
        <v>480</v>
      </c>
      <c r="B1" s="205"/>
      <c r="C1" s="205"/>
      <c r="D1" s="205"/>
      <c r="E1" s="205"/>
      <c r="F1" s="205"/>
      <c r="H1" s="204" t="s">
        <v>481</v>
      </c>
      <c r="I1" s="205"/>
      <c r="J1" s="205"/>
      <c r="K1" s="205"/>
      <c r="L1" s="205"/>
      <c r="M1" s="206"/>
    </row>
    <row r="2" spans="1:15" x14ac:dyDescent="0.25">
      <c r="A2" s="65"/>
      <c r="B2" s="161" t="s">
        <v>46</v>
      </c>
      <c r="C2" s="155" t="s">
        <v>144</v>
      </c>
      <c r="D2" s="155" t="s">
        <v>145</v>
      </c>
      <c r="E2" s="155" t="s">
        <v>143</v>
      </c>
      <c r="F2" s="155" t="s">
        <v>466</v>
      </c>
      <c r="H2" s="91"/>
      <c r="I2" s="137" t="s">
        <v>70</v>
      </c>
      <c r="J2" s="137" t="s">
        <v>23</v>
      </c>
      <c r="K2" s="137" t="s">
        <v>24</v>
      </c>
      <c r="L2" s="137" t="s">
        <v>68</v>
      </c>
      <c r="M2" s="137" t="s">
        <v>146</v>
      </c>
    </row>
    <row r="3" spans="1:15" x14ac:dyDescent="0.25">
      <c r="A3" s="66" t="s">
        <v>50</v>
      </c>
      <c r="B3" s="157">
        <f>SUMIFS(Tabla3[NUMBER OF DAYS],Tabla3[PARTNER NUMBER],'Staff Costs summary'!A3,Tabla3[STAFF CATEGORY],"Manager")</f>
        <v>95</v>
      </c>
      <c r="C3" s="88">
        <f>SUMIFS(Tabla3[NUMBER OF DAYS],Tabla3[PARTNER NUMBER],'Staff Costs summary'!A3,Tabla3[STAFF CATEGORY],"Researcher/Teacher/Trainer")</f>
        <v>30</v>
      </c>
      <c r="D3" s="88">
        <f>SUMIFS(Tabla3[NUMBER OF DAYS],Tabla3[PARTNER NUMBER],'Staff Costs summary'!A3,Tabla3[STAFF CATEGORY],"Technical Staff")</f>
        <v>10</v>
      </c>
      <c r="E3" s="86">
        <f>SUMIFS(Tabla3[NUMBER OF DAYS],Tabla3[PARTNER NUMBER],'Staff Costs summary'!A3,Tabla3[STAFF CATEGORY],"Administrative staff")</f>
        <v>53</v>
      </c>
      <c r="F3" s="163">
        <f t="shared" ref="F3:F16" si="0">SUM(B3,C3,D3,E3)</f>
        <v>188</v>
      </c>
      <c r="H3" s="92" t="s">
        <v>50</v>
      </c>
      <c r="I3" s="88">
        <f>SUMIFS('Staff Costs'!L:L,'Staff Costs'!B:B,'Staff Costs summary'!H3,'Staff Costs'!A:A,"Management")</f>
        <v>65</v>
      </c>
      <c r="J3" s="88">
        <f>SUMIFS('Staff Costs'!L:L,'Staff Costs'!B:B,'Staff Costs summary'!H3,'Staff Costs'!A:A,"Preparation")</f>
        <v>60</v>
      </c>
      <c r="K3" s="88">
        <f>SUMIFS('Staff Costs'!L:L,'Staff Costs'!B:B,'Staff Costs summary'!H3,'Staff Costs'!A:A,"Development")</f>
        <v>18</v>
      </c>
      <c r="L3" s="88">
        <f>SUMIFS('Staff Costs'!L:L,'Staff Costs'!B:B,'Staff Costs summary'!H3,'Staff Costs'!A:A,"Quality Plan")</f>
        <v>40</v>
      </c>
      <c r="M3" s="88">
        <f>SUMIFS('Staff Costs'!L:L,'Staff Costs'!B:B,'Staff Costs summary'!H3,'Staff Costs'!A:A,"Dissemination &amp; Exploitation")</f>
        <v>5</v>
      </c>
      <c r="O3" s="122"/>
    </row>
    <row r="4" spans="1:15" x14ac:dyDescent="0.25">
      <c r="A4" s="67" t="s">
        <v>51</v>
      </c>
      <c r="B4" s="158">
        <f>SUMIFS(Tabla3[NUMBER OF DAYS],Tabla3[PARTNER NUMBER],'Staff Costs summary'!A4,Tabla3[STAFF CATEGORY],"Manager")</f>
        <v>15</v>
      </c>
      <c r="C4" s="89">
        <f>SUMIFS(Tabla3[NUMBER OF DAYS],Tabla3[PARTNER NUMBER],'Staff Costs summary'!A4,Tabla3[STAFF CATEGORY],"Researcher/Teacher/Trainer")</f>
        <v>150</v>
      </c>
      <c r="D4" s="89">
        <f>SUMIFS(Tabla3[NUMBER OF DAYS],Tabla3[PARTNER NUMBER],'Staff Costs summary'!A4,Tabla3[STAFF CATEGORY],"Technical Staff")</f>
        <v>0</v>
      </c>
      <c r="E4" s="87">
        <f>SUMIFS(Tabla3[NUMBER OF DAYS],Tabla3[PARTNER NUMBER],'Staff Costs summary'!A4,Tabla3[STAFF CATEGORY],"Administrative staff")</f>
        <v>0</v>
      </c>
      <c r="F4" s="164">
        <f t="shared" si="0"/>
        <v>165</v>
      </c>
      <c r="H4" s="93" t="s">
        <v>51</v>
      </c>
      <c r="I4" s="89">
        <f>SUMIFS('Staff Costs'!L:L,'Staff Costs'!B:B,'Staff Costs summary'!H4,'Staff Costs'!A:A,"Management")</f>
        <v>5</v>
      </c>
      <c r="J4" s="89">
        <f>SUMIFS('Staff Costs'!L:L,'Staff Costs'!B:B,'Staff Costs summary'!H4,'Staff Costs'!A:A,"Preparation")</f>
        <v>110</v>
      </c>
      <c r="K4" s="89">
        <f>SUMIFS('Staff Costs'!L:L,'Staff Costs'!B:B,'Staff Costs summary'!H4,'Staff Costs'!A:A,"Development")</f>
        <v>40</v>
      </c>
      <c r="L4" s="89">
        <f>SUMIFS('Staff Costs'!L:L,'Staff Costs'!B:B,'Staff Costs summary'!H4,'Staff Costs'!A:A,"Quality Plan")</f>
        <v>10</v>
      </c>
      <c r="M4" s="89">
        <f>SUMIFS('Staff Costs'!L:L,'Staff Costs'!B:B,'Staff Costs summary'!H4,'Staff Costs'!A:A,"Dissemination &amp; Exploitation")</f>
        <v>0</v>
      </c>
    </row>
    <row r="5" spans="1:15" x14ac:dyDescent="0.25">
      <c r="A5" s="66" t="s">
        <v>52</v>
      </c>
      <c r="B5" s="157">
        <f>SUMIFS(Tabla3[NUMBER OF DAYS],Tabla3[PARTNER NUMBER],'Staff Costs summary'!A5,Tabla3[STAFF CATEGORY],"Manager")</f>
        <v>15</v>
      </c>
      <c r="C5" s="88">
        <f>SUMIFS(Tabla3[NUMBER OF DAYS],Tabla3[PARTNER NUMBER],'Staff Costs summary'!A5,Tabla3[STAFF CATEGORY],"Researcher/Teacher/Trainer")</f>
        <v>15</v>
      </c>
      <c r="D5" s="88">
        <f>SUMIFS(Tabla3[NUMBER OF DAYS],Tabla3[PARTNER NUMBER],'Staff Costs summary'!A5,Tabla3[STAFF CATEGORY],"Technical Staff")</f>
        <v>0</v>
      </c>
      <c r="E5" s="86">
        <f>SUMIFS(Tabla3[NUMBER OF DAYS],Tabla3[PARTNER NUMBER],'Staff Costs summary'!A5,Tabla3[STAFF CATEGORY],"Administrative staff")</f>
        <v>10</v>
      </c>
      <c r="F5" s="163">
        <f t="shared" si="0"/>
        <v>40</v>
      </c>
      <c r="H5" s="92" t="s">
        <v>52</v>
      </c>
      <c r="I5" s="88">
        <f>SUMIFS('Staff Costs'!L:L,'Staff Costs'!B:B,'Staff Costs summary'!H5,'Staff Costs'!A:A,"Management")</f>
        <v>25</v>
      </c>
      <c r="J5" s="88">
        <f>SUMIFS('Staff Costs'!L:L,'Staff Costs'!B:B,'Staff Costs summary'!H5,'Staff Costs'!A:A,"Preparation")</f>
        <v>9</v>
      </c>
      <c r="K5" s="88">
        <f>SUMIFS('Staff Costs'!L:L,'Staff Costs'!B:B,'Staff Costs summary'!H5,'Staff Costs'!A:A,"Development")</f>
        <v>6</v>
      </c>
      <c r="L5" s="88">
        <f>SUMIFS('Staff Costs'!L:L,'Staff Costs'!B:B,'Staff Costs summary'!H5,'Staff Costs'!A:A,"Quality Plan")</f>
        <v>0</v>
      </c>
      <c r="M5" s="88">
        <f>SUMIFS('Staff Costs'!L:L,'Staff Costs'!B:B,'Staff Costs summary'!H5,'Staff Costs'!A:A,"Dissemination &amp; Exploitation")</f>
        <v>0</v>
      </c>
    </row>
    <row r="6" spans="1:15" x14ac:dyDescent="0.25">
      <c r="A6" s="67" t="s">
        <v>53</v>
      </c>
      <c r="B6" s="158">
        <f>SUMIFS(Tabla3[NUMBER OF DAYS],Tabla3[PARTNER NUMBER],'Staff Costs summary'!A6,Tabla3[STAFF CATEGORY],"Manager")</f>
        <v>30</v>
      </c>
      <c r="C6" s="89">
        <f>SUMIFS(Tabla3[NUMBER OF DAYS],Tabla3[PARTNER NUMBER],'Staff Costs summary'!A6,Tabla3[STAFF CATEGORY],"Researcher/Teacher/Trainer")</f>
        <v>90</v>
      </c>
      <c r="D6" s="89">
        <f>SUMIFS(Tabla3[NUMBER OF DAYS],Tabla3[PARTNER NUMBER],'Staff Costs summary'!A6,Tabla3[STAFF CATEGORY],"Technical Staff")</f>
        <v>8</v>
      </c>
      <c r="E6" s="87">
        <f>SUMIFS(Tabla3[NUMBER OF DAYS],Tabla3[PARTNER NUMBER],'Staff Costs summary'!A6,Tabla3[STAFF CATEGORY],"Administrative staff")</f>
        <v>33</v>
      </c>
      <c r="F6" s="164">
        <f t="shared" si="0"/>
        <v>161</v>
      </c>
      <c r="H6" s="93" t="s">
        <v>53</v>
      </c>
      <c r="I6" s="89">
        <f>SUMIFS('Staff Costs'!L:L,'Staff Costs'!B:B,'Staff Costs summary'!H6,'Staff Costs'!A:A,"Management")</f>
        <v>31</v>
      </c>
      <c r="J6" s="89">
        <f>SUMIFS('Staff Costs'!L:L,'Staff Costs'!B:B,'Staff Costs summary'!H6,'Staff Costs'!A:A,"Preparation")</f>
        <v>20</v>
      </c>
      <c r="K6" s="89">
        <f>SUMIFS('Staff Costs'!L:L,'Staff Costs'!B:B,'Staff Costs summary'!H6,'Staff Costs'!A:A,"Development")</f>
        <v>75</v>
      </c>
      <c r="L6" s="89">
        <f>SUMIFS('Staff Costs'!L:L,'Staff Costs'!B:B,'Staff Costs summary'!H6,'Staff Costs'!A:A,"Quality Plan")</f>
        <v>15</v>
      </c>
      <c r="M6" s="89">
        <f>SUMIFS('Staff Costs'!L:L,'Staff Costs'!B:B,'Staff Costs summary'!H6,'Staff Costs'!A:A,"Dissemination &amp; Exploitation")</f>
        <v>20</v>
      </c>
    </row>
    <row r="7" spans="1:15" x14ac:dyDescent="0.25">
      <c r="A7" s="66" t="s">
        <v>54</v>
      </c>
      <c r="B7" s="157">
        <f>SUMIFS(Tabla3[NUMBER OF DAYS],Tabla3[PARTNER NUMBER],'Staff Costs summary'!A7,Tabla3[STAFF CATEGORY],"Manager")</f>
        <v>40</v>
      </c>
      <c r="C7" s="88">
        <f>SUMIFS(Tabla3[NUMBER OF DAYS],Tabla3[PARTNER NUMBER],'Staff Costs summary'!A7,Tabla3[STAFF CATEGORY],"Researcher/Teacher/Trainer")</f>
        <v>40</v>
      </c>
      <c r="D7" s="88">
        <f>SUMIFS(Tabla3[NUMBER OF DAYS],Tabla3[PARTNER NUMBER],'Staff Costs summary'!A7,Tabla3[STAFF CATEGORY],"Technical Staff")</f>
        <v>0</v>
      </c>
      <c r="E7" s="86">
        <f>SUMIFS(Tabla3[NUMBER OF DAYS],Tabla3[PARTNER NUMBER],'Staff Costs summary'!A7,Tabla3[STAFF CATEGORY],"Administrative staff")</f>
        <v>33</v>
      </c>
      <c r="F7" s="163">
        <f t="shared" si="0"/>
        <v>113</v>
      </c>
      <c r="H7" s="92" t="s">
        <v>54</v>
      </c>
      <c r="I7" s="88">
        <f>SUMIFS('Staff Costs'!L:L,'Staff Costs'!B:B,'Staff Costs summary'!H7,'Staff Costs'!A:A,"Management")</f>
        <v>81</v>
      </c>
      <c r="J7" s="88">
        <f>SUMIFS('Staff Costs'!L:L,'Staff Costs'!B:B,'Staff Costs summary'!H7,'Staff Costs'!A:A,"Preparation")</f>
        <v>5</v>
      </c>
      <c r="K7" s="88">
        <f>SUMIFS('Staff Costs'!L:L,'Staff Costs'!B:B,'Staff Costs summary'!H7,'Staff Costs'!A:A,"Development")</f>
        <v>27</v>
      </c>
      <c r="L7" s="88">
        <f>SUMIFS('Staff Costs'!L:L,'Staff Costs'!B:B,'Staff Costs summary'!H7,'Staff Costs'!A:A,"Quality Plan")</f>
        <v>0</v>
      </c>
      <c r="M7" s="88">
        <f>SUMIFS('Staff Costs'!L:L,'Staff Costs'!B:B,'Staff Costs summary'!H7,'Staff Costs'!A:A,"Dissemination &amp; Exploitation")</f>
        <v>0</v>
      </c>
    </row>
    <row r="8" spans="1:15" x14ac:dyDescent="0.25">
      <c r="A8" s="67" t="s">
        <v>55</v>
      </c>
      <c r="B8" s="158">
        <f>SUMIFS(Tabla3[NUMBER OF DAYS],Tabla3[PARTNER NUMBER],'Staff Costs summary'!A8,Tabla3[STAFF CATEGORY],"Manager")</f>
        <v>66</v>
      </c>
      <c r="C8" s="89">
        <f>SUMIFS(Tabla3[NUMBER OF DAYS],Tabla3[PARTNER NUMBER],'Staff Costs summary'!A8,Tabla3[STAFF CATEGORY],"Researcher/Teacher/Trainer")</f>
        <v>15</v>
      </c>
      <c r="D8" s="89">
        <f>SUMIFS(Tabla3[NUMBER OF DAYS],Tabla3[PARTNER NUMBER],'Staff Costs summary'!A8,Tabla3[STAFF CATEGORY],"Technical Staff")</f>
        <v>45</v>
      </c>
      <c r="E8" s="87">
        <f>SUMIFS(Tabla3[NUMBER OF DAYS],Tabla3[PARTNER NUMBER],'Staff Costs summary'!A8,Tabla3[STAFF CATEGORY],"Administrative staff")</f>
        <v>57</v>
      </c>
      <c r="F8" s="164">
        <f t="shared" si="0"/>
        <v>183</v>
      </c>
      <c r="H8" s="93" t="s">
        <v>55</v>
      </c>
      <c r="I8" s="89">
        <f>SUMIFS('Staff Costs'!L:L,'Staff Costs'!B:B,'Staff Costs summary'!H8,'Staff Costs'!A:A,"Management")</f>
        <v>28</v>
      </c>
      <c r="J8" s="89">
        <f>SUMIFS('Staff Costs'!L:L,'Staff Costs'!B:B,'Staff Costs summary'!H8,'Staff Costs'!A:A,"Preparation")</f>
        <v>50</v>
      </c>
      <c r="K8" s="89">
        <f>SUMIFS('Staff Costs'!L:L,'Staff Costs'!B:B,'Staff Costs summary'!H8,'Staff Costs'!A:A,"Development")</f>
        <v>36</v>
      </c>
      <c r="L8" s="89">
        <f>SUMIFS('Staff Costs'!L:L,'Staff Costs'!B:B,'Staff Costs summary'!H8,'Staff Costs'!A:A,"Quality Plan")</f>
        <v>6</v>
      </c>
      <c r="M8" s="89">
        <f>SUMIFS('Staff Costs'!L:L,'Staff Costs'!B:B,'Staff Costs summary'!H8,'Staff Costs'!A:A,"Dissemination &amp; Exploitation")</f>
        <v>63</v>
      </c>
    </row>
    <row r="9" spans="1:15" x14ac:dyDescent="0.25">
      <c r="A9" s="66" t="s">
        <v>56</v>
      </c>
      <c r="B9" s="157">
        <f>SUMIFS(Tabla3[NUMBER OF DAYS],Tabla3[PARTNER NUMBER],'Staff Costs summary'!A9,Tabla3[STAFF CATEGORY],"Manager")</f>
        <v>24</v>
      </c>
      <c r="C9" s="88">
        <f>SUMIFS(Tabla3[NUMBER OF DAYS],Tabla3[PARTNER NUMBER],'Staff Costs summary'!A9,Tabla3[STAFF CATEGORY],"Researcher/Teacher/Trainer")</f>
        <v>0</v>
      </c>
      <c r="D9" s="88">
        <f>SUMIFS(Tabla3[NUMBER OF DAYS],Tabla3[PARTNER NUMBER],'Staff Costs summary'!A9,Tabla3[STAFF CATEGORY],"Technical Staff")</f>
        <v>0</v>
      </c>
      <c r="E9" s="86">
        <f>SUMIFS(Tabla3[NUMBER OF DAYS],Tabla3[PARTNER NUMBER],'Staff Costs summary'!A9,Tabla3[STAFF CATEGORY],"Administrative staff")</f>
        <v>0</v>
      </c>
      <c r="F9" s="163">
        <f t="shared" si="0"/>
        <v>24</v>
      </c>
      <c r="H9" s="92" t="s">
        <v>56</v>
      </c>
      <c r="I9" s="88">
        <f>SUMIFS('Staff Costs'!L:L,'Staff Costs'!B:B,'Staff Costs summary'!H9,'Staff Costs'!A:A,"Management")</f>
        <v>12</v>
      </c>
      <c r="J9" s="88">
        <f>SUMIFS('Staff Costs'!L:L,'Staff Costs'!B:B,'Staff Costs summary'!H9,'Staff Costs'!A:A,"Preparation")</f>
        <v>4</v>
      </c>
      <c r="K9" s="88">
        <f>SUMIFS('Staff Costs'!L:L,'Staff Costs'!B:B,'Staff Costs summary'!H9,'Staff Costs'!A:A,"Development")</f>
        <v>3</v>
      </c>
      <c r="L9" s="88">
        <f>SUMIFS('Staff Costs'!L:L,'Staff Costs'!B:B,'Staff Costs summary'!H9,'Staff Costs'!A:A,"Quality Plan")</f>
        <v>0</v>
      </c>
      <c r="M9" s="88">
        <f>SUMIFS('Staff Costs'!L:L,'Staff Costs'!B:B,'Staff Costs summary'!H9,'Staff Costs'!A:A,"Dissemination &amp; Exploitation")</f>
        <v>5</v>
      </c>
    </row>
    <row r="10" spans="1:15" x14ac:dyDescent="0.25">
      <c r="A10" s="67" t="s">
        <v>57</v>
      </c>
      <c r="B10" s="158">
        <f>SUMIFS(Tabla3[NUMBER OF DAYS],Tabla3[PARTNER NUMBER],'Staff Costs summary'!A10,Tabla3[STAFF CATEGORY],"Manager")</f>
        <v>29</v>
      </c>
      <c r="C10" s="89">
        <f>SUMIFS(Tabla3[NUMBER OF DAYS],Tabla3[PARTNER NUMBER],'Staff Costs summary'!A10,Tabla3[STAFF CATEGORY],"Researcher/Teacher/Trainer")</f>
        <v>0</v>
      </c>
      <c r="D10" s="89">
        <f>SUMIFS(Tabla3[NUMBER OF DAYS],Tabla3[PARTNER NUMBER],'Staff Costs summary'!A10,Tabla3[STAFF CATEGORY],"Technical Staff")</f>
        <v>0</v>
      </c>
      <c r="E10" s="87">
        <f>SUMIFS(Tabla3[NUMBER OF DAYS],Tabla3[PARTNER NUMBER],'Staff Costs summary'!A10,Tabla3[STAFF CATEGORY],"Administrative staff")</f>
        <v>21</v>
      </c>
      <c r="F10" s="164">
        <f t="shared" si="0"/>
        <v>50</v>
      </c>
      <c r="H10" s="93" t="s">
        <v>57</v>
      </c>
      <c r="I10" s="89">
        <f>SUMIFS('Staff Costs'!L:L,'Staff Costs'!B:B,'Staff Costs summary'!H10,'Staff Costs'!A:A,"Management")</f>
        <v>30</v>
      </c>
      <c r="J10" s="89">
        <f>SUMIFS('Staff Costs'!L:L,'Staff Costs'!B:B,'Staff Costs summary'!H10,'Staff Costs'!A:A,"Preparation")</f>
        <v>5</v>
      </c>
      <c r="K10" s="89">
        <f>SUMIFS('Staff Costs'!L:L,'Staff Costs'!B:B,'Staff Costs summary'!H10,'Staff Costs'!A:A,"Development")</f>
        <v>6</v>
      </c>
      <c r="L10" s="89">
        <f>SUMIFS('Staff Costs'!L:L,'Staff Costs'!B:B,'Staff Costs summary'!H10,'Staff Costs'!A:A,"Quality Plan")</f>
        <v>0</v>
      </c>
      <c r="M10" s="89">
        <f>SUMIFS('Staff Costs'!L:L,'Staff Costs'!B:B,'Staff Costs summary'!H10,'Staff Costs'!A:A,"Dissemination &amp; Exploitation")</f>
        <v>9</v>
      </c>
    </row>
    <row r="11" spans="1:15" x14ac:dyDescent="0.25">
      <c r="A11" s="66" t="s">
        <v>58</v>
      </c>
      <c r="B11" s="157">
        <f>SUMIFS(Tabla3[NUMBER OF DAYS],Tabla3[PARTNER NUMBER],'Staff Costs summary'!A11,Tabla3[STAFF CATEGORY],"Manager")</f>
        <v>33</v>
      </c>
      <c r="C11" s="88">
        <f>SUMIFS(Tabla3[NUMBER OF DAYS],Tabla3[PARTNER NUMBER],'Staff Costs summary'!A11,Tabla3[STAFF CATEGORY],"Researcher/Teacher/Trainer")</f>
        <v>20</v>
      </c>
      <c r="D11" s="88">
        <f>SUMIFS(Tabla3[NUMBER OF DAYS],Tabla3[PARTNER NUMBER],'Staff Costs summary'!A11,Tabla3[STAFF CATEGORY],"Technical Staff")</f>
        <v>0</v>
      </c>
      <c r="E11" s="86">
        <f>SUMIFS(Tabla3[NUMBER OF DAYS],Tabla3[PARTNER NUMBER],'Staff Costs summary'!A11,Tabla3[STAFF CATEGORY],"Administrative staff")</f>
        <v>32</v>
      </c>
      <c r="F11" s="163">
        <f t="shared" si="0"/>
        <v>85</v>
      </c>
      <c r="H11" s="92" t="s">
        <v>58</v>
      </c>
      <c r="I11" s="88">
        <f>SUMIFS('Staff Costs'!L:L,'Staff Costs'!B:B,'Staff Costs summary'!H11,'Staff Costs'!A:A,"Management")</f>
        <v>28</v>
      </c>
      <c r="J11" s="88">
        <f>SUMIFS('Staff Costs'!L:L,'Staff Costs'!B:B,'Staff Costs summary'!H11,'Staff Costs'!A:A,"Preparation")</f>
        <v>5</v>
      </c>
      <c r="K11" s="88">
        <f>SUMIFS('Staff Costs'!L:L,'Staff Costs'!B:B,'Staff Costs summary'!H11,'Staff Costs'!A:A,"Development")</f>
        <v>37</v>
      </c>
      <c r="L11" s="88">
        <f>SUMIFS('Staff Costs'!L:L,'Staff Costs'!B:B,'Staff Costs summary'!H11,'Staff Costs'!A:A,"Quality Plan")</f>
        <v>12</v>
      </c>
      <c r="M11" s="88">
        <f>SUMIFS('Staff Costs'!L:L,'Staff Costs'!B:B,'Staff Costs summary'!H11,'Staff Costs'!A:A,"Dissemination &amp; Exploitation")</f>
        <v>3</v>
      </c>
    </row>
    <row r="12" spans="1:15" x14ac:dyDescent="0.25">
      <c r="A12" s="67" t="s">
        <v>59</v>
      </c>
      <c r="B12" s="158">
        <f>SUMIFS(Tabla3[NUMBER OF DAYS],Tabla3[PARTNER NUMBER],'Staff Costs summary'!A12,Tabla3[STAFF CATEGORY],"Manager")</f>
        <v>25</v>
      </c>
      <c r="C12" s="89">
        <f>SUMIFS(Tabla3[NUMBER OF DAYS],Tabla3[PARTNER NUMBER],'Staff Costs summary'!A12,Tabla3[STAFF CATEGORY],"Researcher/Teacher/Trainer")</f>
        <v>25</v>
      </c>
      <c r="D12" s="89">
        <f>SUMIFS(Tabla3[NUMBER OF DAYS],Tabla3[PARTNER NUMBER],'Staff Costs summary'!A12,Tabla3[STAFF CATEGORY],"Technical Staff")</f>
        <v>0</v>
      </c>
      <c r="E12" s="87">
        <f>SUMIFS(Tabla3[NUMBER OF DAYS],Tabla3[PARTNER NUMBER],'Staff Costs summary'!A12,Tabla3[STAFF CATEGORY],"Administrative staff")</f>
        <v>26</v>
      </c>
      <c r="F12" s="164">
        <f t="shared" si="0"/>
        <v>76</v>
      </c>
      <c r="H12" s="93" t="s">
        <v>59</v>
      </c>
      <c r="I12" s="89">
        <f>SUMIFS('Staff Costs'!L:L,'Staff Costs'!B:B,'Staff Costs summary'!H12,'Staff Costs'!A:A,"Management")</f>
        <v>36</v>
      </c>
      <c r="J12" s="89">
        <f>SUMIFS('Staff Costs'!L:L,'Staff Costs'!B:B,'Staff Costs summary'!H12,'Staff Costs'!A:A,"Preparation")</f>
        <v>5</v>
      </c>
      <c r="K12" s="89">
        <f>SUMIFS('Staff Costs'!L:L,'Staff Costs'!B:B,'Staff Costs summary'!H12,'Staff Costs'!A:A,"Development")</f>
        <v>25</v>
      </c>
      <c r="L12" s="89">
        <f>SUMIFS('Staff Costs'!L:L,'Staff Costs'!B:B,'Staff Costs summary'!H12,'Staff Costs'!A:A,"Quality Plan")</f>
        <v>4</v>
      </c>
      <c r="M12" s="89">
        <f>SUMIFS('Staff Costs'!L:L,'Staff Costs'!B:B,'Staff Costs summary'!H12,'Staff Costs'!A:A,"Dissemination &amp; Exploitation")</f>
        <v>6</v>
      </c>
    </row>
    <row r="13" spans="1:15" x14ac:dyDescent="0.25">
      <c r="A13" s="66" t="s">
        <v>60</v>
      </c>
      <c r="B13" s="157">
        <f>SUMIFS(Tabla3[NUMBER OF DAYS],Tabla3[PARTNER NUMBER],'Staff Costs summary'!A13,Tabla3[STAFF CATEGORY],"Manager")</f>
        <v>48</v>
      </c>
      <c r="C13" s="88">
        <f>SUMIFS(Tabla3[NUMBER OF DAYS],Tabla3[PARTNER NUMBER],'Staff Costs summary'!A13,Tabla3[STAFF CATEGORY],"Researcher/Teacher/Trainer")</f>
        <v>10</v>
      </c>
      <c r="D13" s="88">
        <f>SUMIFS(Tabla3[NUMBER OF DAYS],Tabla3[PARTNER NUMBER],'Staff Costs summary'!A13,Tabla3[STAFF CATEGORY],"Technical Staff")</f>
        <v>0</v>
      </c>
      <c r="E13" s="86">
        <f>SUMIFS(Tabla3[NUMBER OF DAYS],Tabla3[PARTNER NUMBER],'Staff Costs summary'!A13,Tabla3[STAFF CATEGORY],"Administrative staff")</f>
        <v>55</v>
      </c>
      <c r="F13" s="163">
        <f t="shared" si="0"/>
        <v>113</v>
      </c>
      <c r="H13" s="92" t="s">
        <v>60</v>
      </c>
      <c r="I13" s="88">
        <f>SUMIFS('Staff Costs'!L:L,'Staff Costs'!B:B,'Staff Costs summary'!H13,'Staff Costs'!A:A,"Management")</f>
        <v>43</v>
      </c>
      <c r="J13" s="88">
        <f>SUMIFS('Staff Costs'!L:L,'Staff Costs'!B:B,'Staff Costs summary'!H13,'Staff Costs'!A:A,"Preparation")</f>
        <v>15</v>
      </c>
      <c r="K13" s="88">
        <f>SUMIFS('Staff Costs'!L:L,'Staff Costs'!B:B,'Staff Costs summary'!H13,'Staff Costs'!A:A,"Development")</f>
        <v>47</v>
      </c>
      <c r="L13" s="88">
        <f>SUMIFS('Staff Costs'!L:L,'Staff Costs'!B:B,'Staff Costs summary'!H13,'Staff Costs'!A:A,"Quality Plan")</f>
        <v>0</v>
      </c>
      <c r="M13" s="88">
        <f>SUMIFS('Staff Costs'!L:L,'Staff Costs'!B:B,'Staff Costs summary'!H13,'Staff Costs'!A:A,"Dissemination &amp; Exploitation")</f>
        <v>8</v>
      </c>
    </row>
    <row r="14" spans="1:15" x14ac:dyDescent="0.25">
      <c r="A14" s="67" t="s">
        <v>61</v>
      </c>
      <c r="B14" s="158">
        <f>SUMIFS(Tabla3[NUMBER OF DAYS],Tabla3[PARTNER NUMBER],'Staff Costs summary'!A14,Tabla3[STAFF CATEGORY],"Manager")</f>
        <v>6</v>
      </c>
      <c r="C14" s="89">
        <f>SUMIFS(Tabla3[NUMBER OF DAYS],Tabla3[PARTNER NUMBER],'Staff Costs summary'!A14,Tabla3[STAFF CATEGORY],"Researcher/Teacher/Trainer")</f>
        <v>0</v>
      </c>
      <c r="D14" s="89">
        <f>SUMIFS(Tabla3[NUMBER OF DAYS],Tabla3[PARTNER NUMBER],'Staff Costs summary'!A14,Tabla3[STAFF CATEGORY],"Technical Staff")</f>
        <v>0</v>
      </c>
      <c r="E14" s="87">
        <f>SUMIFS(Tabla3[NUMBER OF DAYS],Tabla3[PARTNER NUMBER],'Staff Costs summary'!A14,Tabla3[STAFF CATEGORY],"Administrative staff")</f>
        <v>0</v>
      </c>
      <c r="F14" s="164">
        <f t="shared" si="0"/>
        <v>6</v>
      </c>
      <c r="H14" s="93" t="s">
        <v>61</v>
      </c>
      <c r="I14" s="89">
        <f>SUMIFS('Staff Costs'!L:L,'Staff Costs'!B:B,'Staff Costs summary'!H14,'Staff Costs'!A:A,"Management")</f>
        <v>0</v>
      </c>
      <c r="J14" s="89">
        <f>SUMIFS('Staff Costs'!L:L,'Staff Costs'!B:B,'Staff Costs summary'!H14,'Staff Costs'!A:A,"Preparation")</f>
        <v>2</v>
      </c>
      <c r="K14" s="89">
        <f>SUMIFS('Staff Costs'!L:L,'Staff Costs'!B:B,'Staff Costs summary'!H14,'Staff Costs'!A:A,"Development")</f>
        <v>2</v>
      </c>
      <c r="L14" s="89">
        <f>SUMIFS('Staff Costs'!L:L,'Staff Costs'!B:B,'Staff Costs summary'!H14,'Staff Costs'!A:A,"Quality Plan")</f>
        <v>0</v>
      </c>
      <c r="M14" s="89">
        <f>SUMIFS('Staff Costs'!L:L,'Staff Costs'!B:B,'Staff Costs summary'!H14,'Staff Costs'!A:A,"Dissemination &amp; Exploitation")</f>
        <v>2</v>
      </c>
    </row>
    <row r="15" spans="1:15" x14ac:dyDescent="0.25">
      <c r="A15" s="66" t="s">
        <v>83</v>
      </c>
      <c r="B15" s="157">
        <f>SUMIFS(Tabla3[NUMBER OF DAYS],Tabla3[PARTNER NUMBER],'Staff Costs summary'!A15,Tabla3[STAFF CATEGORY],"Manager")</f>
        <v>0</v>
      </c>
      <c r="C15" s="88">
        <f>SUMIFS(Tabla3[NUMBER OF DAYS],Tabla3[PARTNER NUMBER],'Staff Costs summary'!A15,Tabla3[STAFF CATEGORY],"Researcher/Teacher/Trainer")</f>
        <v>0</v>
      </c>
      <c r="D15" s="88">
        <f>SUMIFS(Tabla3[NUMBER OF DAYS],Tabla3[PARTNER NUMBER],'Staff Costs summary'!A15,Tabla3[STAFF CATEGORY],"Technical Staff")</f>
        <v>0</v>
      </c>
      <c r="E15" s="86">
        <f>SUMIFS(Tabla3[NUMBER OF DAYS],Tabla3[PARTNER NUMBER],'Staff Costs summary'!A15,Tabla3[STAFF CATEGORY],"Administrative staff")</f>
        <v>0</v>
      </c>
      <c r="F15" s="163">
        <f t="shared" si="0"/>
        <v>0</v>
      </c>
      <c r="H15" s="92" t="s">
        <v>83</v>
      </c>
      <c r="I15" s="88">
        <f>SUMIFS('Staff Costs'!L:L,'Staff Costs'!B:B,'Staff Costs summary'!H15,'Staff Costs'!A:A,"Management")</f>
        <v>0</v>
      </c>
      <c r="J15" s="88">
        <f>SUMIFS('Staff Costs'!L:L,'Staff Costs'!B:B,'Staff Costs summary'!H15,'Staff Costs'!A:A,"Preparation")</f>
        <v>0</v>
      </c>
      <c r="K15" s="88">
        <f>SUMIFS('Staff Costs'!L:L,'Staff Costs'!B:B,'Staff Costs summary'!H15,'Staff Costs'!A:A,"Development")</f>
        <v>0</v>
      </c>
      <c r="L15" s="88">
        <f>SUMIFS('Staff Costs'!L:L,'Staff Costs'!B:B,'Staff Costs summary'!H15,'Staff Costs'!A:A,"Quality Plan")</f>
        <v>0</v>
      </c>
      <c r="M15" s="88">
        <f>SUMIFS('Staff Costs'!L:L,'Staff Costs'!B:B,'Staff Costs summary'!H15,'Staff Costs'!A:A,"Dissemination &amp; Exploitation")</f>
        <v>0</v>
      </c>
    </row>
    <row r="16" spans="1:15" ht="15.75" thickBot="1" x14ac:dyDescent="0.3">
      <c r="A16" s="96" t="s">
        <v>113</v>
      </c>
      <c r="B16" s="159">
        <f>SUMIFS(Tabla3[NUMBER OF DAYS],Tabla3[PARTNER NUMBER],'Staff Costs summary'!A16,Tabla3[STAFF CATEGORY],"Manager")</f>
        <v>0</v>
      </c>
      <c r="C16" s="97">
        <f>SUMIFS(Tabla3[NUMBER OF DAYS],Tabla3[PARTNER NUMBER],'Staff Costs summary'!A16,Tabla3[STAFF CATEGORY],"Researcher/Teacher/Trainer")</f>
        <v>0</v>
      </c>
      <c r="D16" s="97">
        <f>SUMIFS(Tabla3[NUMBER OF DAYS],Tabla3[PARTNER NUMBER],'Staff Costs summary'!A16,Tabla3[STAFF CATEGORY],"Technical Staff")</f>
        <v>0</v>
      </c>
      <c r="E16" s="98">
        <f>SUMIFS(Tabla3[NUMBER OF DAYS],Tabla3[PARTNER NUMBER],'Staff Costs summary'!A16,Tabla3[STAFF CATEGORY],"Administrative staff")</f>
        <v>0</v>
      </c>
      <c r="F16" s="165">
        <f t="shared" si="0"/>
        <v>0</v>
      </c>
      <c r="H16" s="94" t="s">
        <v>113</v>
      </c>
      <c r="I16" s="90">
        <f>SUMIFS('Staff Costs'!L:L,'Staff Costs'!B:B,'Staff Costs summary'!H16,'Staff Costs'!A:A,"Management")</f>
        <v>0</v>
      </c>
      <c r="J16" s="90">
        <f>SUMIFS('Staff Costs'!L:L,'Staff Costs'!B:B,'Staff Costs summary'!H16,'Staff Costs'!A:A,"Preparation")</f>
        <v>0</v>
      </c>
      <c r="K16" s="90">
        <f>SUMIFS('Staff Costs'!L:L,'Staff Costs'!B:B,'Staff Costs summary'!H16,'Staff Costs'!A:A,"Development")</f>
        <v>0</v>
      </c>
      <c r="L16" s="90">
        <f>SUMIFS('Staff Costs'!L:L,'Staff Costs'!B:B,'Staff Costs summary'!H16,'Staff Costs'!A:A,"Quality Plan")</f>
        <v>0</v>
      </c>
      <c r="M16" s="90">
        <f>SUMIFS('Staff Costs'!L:L,'Staff Costs'!B:B,'Staff Costs summary'!H16,'Staff Costs'!A:A,"Dissemination &amp; Exploitation")</f>
        <v>0</v>
      </c>
    </row>
    <row r="17" spans="1:22" s="95" customFormat="1" ht="16.5" thickTop="1" thickBot="1" x14ac:dyDescent="0.3">
      <c r="A17" s="99"/>
      <c r="B17" s="160">
        <f>SUM(B3:B16)</f>
        <v>426</v>
      </c>
      <c r="C17" s="156">
        <f t="shared" ref="C17:F17" si="1">SUM(C3:C16)</f>
        <v>395</v>
      </c>
      <c r="D17" s="156">
        <f t="shared" si="1"/>
        <v>63</v>
      </c>
      <c r="E17" s="162">
        <f t="shared" si="1"/>
        <v>320</v>
      </c>
      <c r="F17" s="160">
        <f t="shared" si="1"/>
        <v>1204</v>
      </c>
      <c r="H17" s="100"/>
      <c r="I17" s="156">
        <f>SUM(I3:I16)</f>
        <v>384</v>
      </c>
      <c r="J17" s="156">
        <f t="shared" ref="J17:M17" si="2">SUM(J3:J16)</f>
        <v>290</v>
      </c>
      <c r="K17" s="156">
        <f t="shared" si="2"/>
        <v>322</v>
      </c>
      <c r="L17" s="156">
        <f t="shared" si="2"/>
        <v>87</v>
      </c>
      <c r="M17" s="156">
        <f t="shared" si="2"/>
        <v>121</v>
      </c>
    </row>
    <row r="19" spans="1:22" x14ac:dyDescent="0.25">
      <c r="H19" s="204" t="s">
        <v>485</v>
      </c>
      <c r="I19" s="205"/>
      <c r="J19" s="205"/>
      <c r="K19" s="205"/>
      <c r="L19" s="205"/>
      <c r="M19" s="206"/>
    </row>
    <row r="20" spans="1:22" x14ac:dyDescent="0.25">
      <c r="G20" t="s">
        <v>129</v>
      </c>
      <c r="H20" s="91"/>
      <c r="I20" s="137" t="s">
        <v>70</v>
      </c>
      <c r="J20" s="137" t="s">
        <v>23</v>
      </c>
      <c r="K20" s="137" t="s">
        <v>24</v>
      </c>
      <c r="L20" s="137" t="s">
        <v>68</v>
      </c>
      <c r="M20" s="137" t="s">
        <v>146</v>
      </c>
      <c r="V20" t="s">
        <v>129</v>
      </c>
    </row>
    <row r="21" spans="1:22" x14ac:dyDescent="0.25">
      <c r="H21" s="92" t="s">
        <v>50</v>
      </c>
      <c r="I21" s="88">
        <f>SUMIFS('Staff Costs'!L:L,'Staff Costs'!B:B,'Staff Costs summary'!H21,'Staff Costs'!A:A,"Management",'Staff Costs'!G:G,"Researcher/Teacher/Trainer")</f>
        <v>0</v>
      </c>
      <c r="J21" s="88">
        <f>SUMIFS('Staff Costs'!L:L,'Staff Costs'!B:B,'Staff Costs summary'!H21,'Staff Costs'!A:A,"Preparation",'Staff Costs'!G:G,"Researcher/Teacher/Trainer")</f>
        <v>15</v>
      </c>
      <c r="K21" s="88">
        <f>SUMIFS('Staff Costs'!L:L,'Staff Costs'!B:B,'Staff Costs summary'!H21,'Staff Costs'!A:A,"Development",'Staff Costs'!G:G,"Researcher/Teacher/Trainer")</f>
        <v>15</v>
      </c>
      <c r="L21" s="88">
        <f>SUMIFS('Staff Costs'!L:L,'Staff Costs'!B:B,'Staff Costs summary'!H21,'Staff Costs'!A:A,"Quality Plan",'Staff Costs'!G:G,"Researcher/Teacher/Trainer")</f>
        <v>0</v>
      </c>
      <c r="M21" s="88">
        <f>SUMIFS('Staff Costs'!L:L,'Staff Costs'!B:B,'Staff Costs summary'!H21,'Staff Costs'!A:A,"Dissemination &amp; Exploitation",'Staff Costs'!G:G,"Researcher/Teacher/Trainer")</f>
        <v>0</v>
      </c>
    </row>
    <row r="22" spans="1:22" x14ac:dyDescent="0.25">
      <c r="H22" s="93" t="s">
        <v>51</v>
      </c>
      <c r="I22" s="89">
        <f>SUMIFS('Staff Costs'!L:L,'Staff Costs'!B:B,'Staff Costs summary'!H22,'Staff Costs'!A:A,"Management",'Staff Costs'!G:G,"Researcher/Teacher/Trainer")</f>
        <v>0</v>
      </c>
      <c r="J22" s="89">
        <f>SUMIFS('Staff Costs'!L:L,'Staff Costs'!B:B,'Staff Costs summary'!H22,'Staff Costs'!A:A,"Preparation",'Staff Costs'!G:G,"Researcher/Teacher/Trainer")</f>
        <v>110</v>
      </c>
      <c r="K22" s="89">
        <f>SUMIFS('Staff Costs'!L:L,'Staff Costs'!B:B,'Staff Costs summary'!H22,'Staff Costs'!A:A,"Development",'Staff Costs'!G:G,"Researcher/Teacher/Trainer")</f>
        <v>40</v>
      </c>
      <c r="L22" s="89">
        <f>SUMIFS('Staff Costs'!L:L,'Staff Costs'!B:B,'Staff Costs summary'!H22,'Staff Costs'!A:A,"Quality Plan",'Staff Costs'!G:G,"Researcher/Teacher/Trainer")</f>
        <v>0</v>
      </c>
      <c r="M22" s="89">
        <f>SUMIFS('Staff Costs'!L:L,'Staff Costs'!B:B,'Staff Costs summary'!H22,'Staff Costs'!A:A,"Dissemination &amp; Exploitation",'Staff Costs'!G:G,"Researcher/Teacher/Trainer")</f>
        <v>0</v>
      </c>
    </row>
    <row r="23" spans="1:22" x14ac:dyDescent="0.25">
      <c r="H23" s="92" t="s">
        <v>52</v>
      </c>
      <c r="I23" s="88">
        <f>SUMIFS('Staff Costs'!L:L,'Staff Costs'!B:B,'Staff Costs summary'!H23,'Staff Costs'!A:A,"Management",'Staff Costs'!G:G,"Researcher/Teacher/Trainer")</f>
        <v>0</v>
      </c>
      <c r="J23" s="88">
        <f>SUMIFS('Staff Costs'!L:L,'Staff Costs'!B:B,'Staff Costs summary'!H23,'Staff Costs'!A:A,"Preparation",'Staff Costs'!G:G,"Researcher/Teacher/Trainer")</f>
        <v>9</v>
      </c>
      <c r="K23" s="88">
        <f>SUMIFS('Staff Costs'!L:L,'Staff Costs'!B:B,'Staff Costs summary'!H23,'Staff Costs'!A:A,"Development",'Staff Costs'!G:G,"Researcher/Teacher/Trainer")</f>
        <v>6</v>
      </c>
      <c r="L23" s="88">
        <f>SUMIFS('Staff Costs'!L:L,'Staff Costs'!B:B,'Staff Costs summary'!H23,'Staff Costs'!A:A,"Quality Plan",'Staff Costs'!G:G,"Researcher/Teacher/Trainer")</f>
        <v>0</v>
      </c>
      <c r="M23" s="88">
        <f>SUMIFS('Staff Costs'!L:L,'Staff Costs'!B:B,'Staff Costs summary'!H23,'Staff Costs'!A:A,"Dissemination &amp; Exploitation",'Staff Costs'!G:G,"Researcher/Teacher/Trainer")</f>
        <v>0</v>
      </c>
    </row>
    <row r="24" spans="1:22" x14ac:dyDescent="0.25">
      <c r="H24" s="93" t="s">
        <v>53</v>
      </c>
      <c r="I24" s="89">
        <f>SUMIFS('Staff Costs'!L:L,'Staff Costs'!B:B,'Staff Costs summary'!H24,'Staff Costs'!A:A,"Management",'Staff Costs'!G:G,"Researcher/Teacher/Trainer")</f>
        <v>0</v>
      </c>
      <c r="J24" s="89">
        <f>SUMIFS('Staff Costs'!L:L,'Staff Costs'!B:B,'Staff Costs summary'!H24,'Staff Costs'!A:A,"Preparation",'Staff Costs'!G:G,"Researcher/Teacher/Trainer")</f>
        <v>15</v>
      </c>
      <c r="K24" s="89">
        <f>SUMIFS('Staff Costs'!L:L,'Staff Costs'!B:B,'Staff Costs summary'!H24,'Staff Costs'!A:A,"Development",'Staff Costs'!G:G,"Researcher/Teacher/Trainer")</f>
        <v>75</v>
      </c>
      <c r="L24" s="89">
        <f>SUMIFS('Staff Costs'!L:L,'Staff Costs'!B:B,'Staff Costs summary'!H24,'Staff Costs'!A:A,"Quality Plan",'Staff Costs'!G:G,"Researcher/Teacher/Trainer")</f>
        <v>0</v>
      </c>
      <c r="M24" s="89">
        <f>SUMIFS('Staff Costs'!L:L,'Staff Costs'!B:B,'Staff Costs summary'!H24,'Staff Costs'!A:A,"Dissemination &amp; Exploitation",'Staff Costs'!G:G,"Researcher/Teacher/Trainer")</f>
        <v>0</v>
      </c>
    </row>
    <row r="25" spans="1:22" x14ac:dyDescent="0.25">
      <c r="H25" s="92" t="s">
        <v>54</v>
      </c>
      <c r="I25" s="88">
        <f>SUMIFS('Staff Costs'!L:L,'Staff Costs'!B:B,'Staff Costs summary'!H25,'Staff Costs'!A:A,"Management",'Staff Costs'!G:G,"Researcher/Teacher/Trainer")</f>
        <v>13</v>
      </c>
      <c r="J25" s="88">
        <f>SUMIFS('Staff Costs'!L:L,'Staff Costs'!B:B,'Staff Costs summary'!H25,'Staff Costs'!A:A,"Preparation",'Staff Costs'!G:G,"Researcher/Teacher/Trainer")</f>
        <v>0</v>
      </c>
      <c r="K25" s="88">
        <f>SUMIFS('Staff Costs'!L:L,'Staff Costs'!B:B,'Staff Costs summary'!H25,'Staff Costs'!A:A,"Development",'Staff Costs'!G:G,"Researcher/Teacher/Trainer")</f>
        <v>27</v>
      </c>
      <c r="L25" s="88">
        <f>SUMIFS('Staff Costs'!L:L,'Staff Costs'!B:B,'Staff Costs summary'!H25,'Staff Costs'!A:A,"Quality Plan",'Staff Costs'!G:G,"Researcher/Teacher/Trainer")</f>
        <v>0</v>
      </c>
      <c r="M25" s="88">
        <f>SUMIFS('Staff Costs'!L:L,'Staff Costs'!B:B,'Staff Costs summary'!H25,'Staff Costs'!A:A,"Dissemination &amp; Exploitation",'Staff Costs'!G:G,"Researcher/Teacher/Trainer")</f>
        <v>0</v>
      </c>
    </row>
    <row r="26" spans="1:22" x14ac:dyDescent="0.25">
      <c r="H26" s="93" t="s">
        <v>55</v>
      </c>
      <c r="I26" s="89">
        <f>SUMIFS('Staff Costs'!L:L,'Staff Costs'!B:B,'Staff Costs summary'!H26,'Staff Costs'!A:A,"Management",'Staff Costs'!G:G,"Researcher/Teacher/Trainer")</f>
        <v>0</v>
      </c>
      <c r="J26" s="89">
        <f>SUMIFS('Staff Costs'!L:L,'Staff Costs'!B:B,'Staff Costs summary'!H26,'Staff Costs'!A:A,"Preparation",'Staff Costs'!G:G,"Researcher/Teacher/Trainer")</f>
        <v>4</v>
      </c>
      <c r="K26" s="89">
        <f>SUMIFS('Staff Costs'!L:L,'Staff Costs'!B:B,'Staff Costs summary'!H26,'Staff Costs'!A:A,"Development",'Staff Costs'!G:G,"Researcher/Teacher/Trainer")</f>
        <v>6</v>
      </c>
      <c r="L26" s="89">
        <f>SUMIFS('Staff Costs'!L:L,'Staff Costs'!B:B,'Staff Costs summary'!H26,'Staff Costs'!A:A,"Quality Plan",'Staff Costs'!G:G,"Researcher/Teacher/Trainer")</f>
        <v>0</v>
      </c>
      <c r="M26" s="89">
        <f>SUMIFS('Staff Costs'!L:L,'Staff Costs'!B:B,'Staff Costs summary'!H26,'Staff Costs'!A:A,"Dissemination &amp; Exploitation",'Staff Costs'!G:G,"Researcher/Teacher/Trainer")</f>
        <v>5</v>
      </c>
    </row>
    <row r="27" spans="1:22" x14ac:dyDescent="0.25">
      <c r="H27" s="92" t="s">
        <v>56</v>
      </c>
      <c r="I27" s="88">
        <f>SUMIFS('Staff Costs'!L:L,'Staff Costs'!B:B,'Staff Costs summary'!H27,'Staff Costs'!A:A,"Management",'Staff Costs'!G:G,"Researcher/Teacher/Trainer")</f>
        <v>0</v>
      </c>
      <c r="J27" s="88">
        <f>SUMIFS('Staff Costs'!L:L,'Staff Costs'!B:B,'Staff Costs summary'!H27,'Staff Costs'!A:A,"Preparation",'Staff Costs'!G:G,"Researcher/Teacher/Trainer")</f>
        <v>0</v>
      </c>
      <c r="K27" s="88">
        <f>SUMIFS('Staff Costs'!L:L,'Staff Costs'!B:B,'Staff Costs summary'!H27,'Staff Costs'!A:A,"Development",'Staff Costs'!G:G,"Researcher/Teacher/Trainer")</f>
        <v>0</v>
      </c>
      <c r="L27" s="88">
        <f>SUMIFS('Staff Costs'!L:L,'Staff Costs'!B:B,'Staff Costs summary'!H27,'Staff Costs'!A:A,"Quality Plan",'Staff Costs'!G:G,"Researcher/Teacher/Trainer")</f>
        <v>0</v>
      </c>
      <c r="M27" s="88">
        <f>SUMIFS('Staff Costs'!L:L,'Staff Costs'!B:B,'Staff Costs summary'!H27,'Staff Costs'!A:A,"Dissemination &amp; Exploitation",'Staff Costs'!G:G,"Researcher/Teacher/Trainer")</f>
        <v>0</v>
      </c>
    </row>
    <row r="28" spans="1:22" x14ac:dyDescent="0.25">
      <c r="H28" s="93" t="s">
        <v>57</v>
      </c>
      <c r="I28" s="89">
        <f>SUMIFS('Staff Costs'!L:L,'Staff Costs'!B:B,'Staff Costs summary'!H28,'Staff Costs'!A:A,"Management",'Staff Costs'!G:G,"Researcher/Teacher/Trainer")</f>
        <v>0</v>
      </c>
      <c r="J28" s="89">
        <f>SUMIFS('Staff Costs'!L:L,'Staff Costs'!B:B,'Staff Costs summary'!H28,'Staff Costs'!A:A,"Preparation",'Staff Costs'!G:G,"Researcher/Teacher/Trainer")</f>
        <v>0</v>
      </c>
      <c r="K28" s="89">
        <f>SUMIFS('Staff Costs'!L:L,'Staff Costs'!B:B,'Staff Costs summary'!H28,'Staff Costs'!A:A,"Development",'Staff Costs'!G:G,"Researcher/Teacher/Trainer")</f>
        <v>0</v>
      </c>
      <c r="L28" s="89">
        <f>SUMIFS('Staff Costs'!L:L,'Staff Costs'!B:B,'Staff Costs summary'!H28,'Staff Costs'!A:A,"Quality Plan",'Staff Costs'!G:G,"Researcher/Teacher/Trainer")</f>
        <v>0</v>
      </c>
      <c r="M28" s="89">
        <f>SUMIFS('Staff Costs'!L:L,'Staff Costs'!B:B,'Staff Costs summary'!H28,'Staff Costs'!A:A,"Dissemination &amp; Exploitation",'Staff Costs'!G:G,"Researcher/Teacher/Trainer")</f>
        <v>0</v>
      </c>
    </row>
    <row r="29" spans="1:22" x14ac:dyDescent="0.25">
      <c r="H29" s="92" t="s">
        <v>58</v>
      </c>
      <c r="I29" s="88">
        <f>SUMIFS('Staff Costs'!L:L,'Staff Costs'!B:B,'Staff Costs summary'!H29,'Staff Costs'!A:A,"Management",'Staff Costs'!G:G,"Researcher/Teacher/Trainer")</f>
        <v>0</v>
      </c>
      <c r="J29" s="88">
        <f>SUMIFS('Staff Costs'!L:L,'Staff Costs'!B:B,'Staff Costs summary'!H29,'Staff Costs'!A:A,"Preparation",'Staff Costs'!G:G,"Researcher/Teacher/Trainer")</f>
        <v>0</v>
      </c>
      <c r="K29" s="88">
        <f>SUMIFS('Staff Costs'!L:L,'Staff Costs'!B:B,'Staff Costs summary'!H29,'Staff Costs'!A:A,"Development",'Staff Costs'!G:G,"Researcher/Teacher/Trainer")</f>
        <v>20</v>
      </c>
      <c r="L29" s="88">
        <f>SUMIFS('Staff Costs'!L:L,'Staff Costs'!B:B,'Staff Costs summary'!H29,'Staff Costs'!A:A,"Quality Plan",'Staff Costs'!G:G,"Researcher/Teacher/Trainer")</f>
        <v>0</v>
      </c>
      <c r="M29" s="88">
        <f>SUMIFS('Staff Costs'!L:L,'Staff Costs'!B:B,'Staff Costs summary'!H29,'Staff Costs'!A:A,"Dissemination &amp; Exploitation",'Staff Costs'!G:G,"Researcher/Teacher/Trainer")</f>
        <v>0</v>
      </c>
    </row>
    <row r="30" spans="1:22" x14ac:dyDescent="0.25">
      <c r="H30" s="93" t="s">
        <v>59</v>
      </c>
      <c r="I30" s="89">
        <f>SUMIFS('Staff Costs'!L:L,'Staff Costs'!B:B,'Staff Costs summary'!H30,'Staff Costs'!A:A,"Management",'Staff Costs'!G:G,"Researcher/Teacher/Trainer")</f>
        <v>0</v>
      </c>
      <c r="J30" s="89">
        <f>SUMIFS('Staff Costs'!L:L,'Staff Costs'!B:B,'Staff Costs summary'!H30,'Staff Costs'!A:A,"Preparation",'Staff Costs'!G:G,"Researcher/Teacher/Trainer")</f>
        <v>0</v>
      </c>
      <c r="K30" s="89">
        <f>SUMIFS('Staff Costs'!L:L,'Staff Costs'!B:B,'Staff Costs summary'!H30,'Staff Costs'!A:A,"Development",'Staff Costs'!G:G,"Researcher/Teacher/Trainer")</f>
        <v>25</v>
      </c>
      <c r="L30" s="89">
        <f>SUMIFS('Staff Costs'!L:L,'Staff Costs'!B:B,'Staff Costs summary'!H30,'Staff Costs'!A:A,"Quality Plan",'Staff Costs'!G:G,"Researcher/Teacher/Trainer")</f>
        <v>0</v>
      </c>
      <c r="M30" s="89">
        <f>SUMIFS('Staff Costs'!L:L,'Staff Costs'!B:B,'Staff Costs summary'!H30,'Staff Costs'!A:A,"Dissemination &amp; Exploitation",'Staff Costs'!G:G,"Researcher/Teacher/Trainer")</f>
        <v>0</v>
      </c>
    </row>
    <row r="31" spans="1:22" x14ac:dyDescent="0.25">
      <c r="H31" s="92" t="s">
        <v>60</v>
      </c>
      <c r="I31" s="88">
        <f>SUMIFS('Staff Costs'!L:L,'Staff Costs'!B:B,'Staff Costs summary'!H31,'Staff Costs'!A:A,"Management",'Staff Costs'!G:G,"Researcher/Teacher/Trainer")</f>
        <v>0</v>
      </c>
      <c r="J31" s="88">
        <f>SUMIFS('Staff Costs'!L:L,'Staff Costs'!B:B,'Staff Costs summary'!H31,'Staff Costs'!A:A,"Preparation",'Staff Costs'!G:G,"Researcher/Teacher/Trainer")</f>
        <v>0</v>
      </c>
      <c r="K31" s="88">
        <f>SUMIFS('Staff Costs'!L:L,'Staff Costs'!B:B,'Staff Costs summary'!H31,'Staff Costs'!A:A,"Development",'Staff Costs'!G:G,"Researcher/Teacher/Trainer")</f>
        <v>10</v>
      </c>
      <c r="L31" s="88">
        <f>SUMIFS('Staff Costs'!L:L,'Staff Costs'!B:B,'Staff Costs summary'!H31,'Staff Costs'!A:A,"Quality Plan",'Staff Costs'!G:G,"Researcher/Teacher/Trainer")</f>
        <v>0</v>
      </c>
      <c r="M31" s="88">
        <f>SUMIFS('Staff Costs'!L:L,'Staff Costs'!B:B,'Staff Costs summary'!H31,'Staff Costs'!A:A,"Dissemination &amp; Exploitation",'Staff Costs'!G:G,"Researcher/Teacher/Trainer")</f>
        <v>0</v>
      </c>
    </row>
    <row r="32" spans="1:22" x14ac:dyDescent="0.25">
      <c r="H32" s="93" t="s">
        <v>61</v>
      </c>
      <c r="I32" s="89">
        <f>SUMIFS('Staff Costs'!L:L,'Staff Costs'!B:B,'Staff Costs summary'!H32,'Staff Costs'!A:A,"Management",'Staff Costs'!G:G,"Researcher/Teacher/Trainer")</f>
        <v>0</v>
      </c>
      <c r="J32" s="89">
        <f>SUMIFS('Staff Costs'!L:L,'Staff Costs'!B:B,'Staff Costs summary'!H32,'Staff Costs'!A:A,"Preparation",'Staff Costs'!G:G,"Researcher/Teacher/Trainer")</f>
        <v>0</v>
      </c>
      <c r="K32" s="89">
        <f>SUMIFS('Staff Costs'!L:L,'Staff Costs'!B:B,'Staff Costs summary'!H32,'Staff Costs'!A:A,"Development",'Staff Costs'!G:G,"Researcher/Teacher/Trainer")</f>
        <v>0</v>
      </c>
      <c r="L32" s="89">
        <f>SUMIFS('Staff Costs'!L:L,'Staff Costs'!B:B,'Staff Costs summary'!H32,'Staff Costs'!A:A,"Quality Plan",'Staff Costs'!G:G,"Researcher/Teacher/Trainer")</f>
        <v>0</v>
      </c>
      <c r="M32" s="89">
        <f>SUMIFS('Staff Costs'!L:L,'Staff Costs'!B:B,'Staff Costs summary'!H32,'Staff Costs'!A:A,"Dissemination &amp; Exploitation",'Staff Costs'!G:G,"Researcher/Teacher/Trainer")</f>
        <v>0</v>
      </c>
    </row>
    <row r="33" spans="8:13" x14ac:dyDescent="0.25">
      <c r="H33" s="92" t="s">
        <v>83</v>
      </c>
      <c r="I33" s="88">
        <f>SUMIFS('Staff Costs'!L:L,'Staff Costs'!B:B,'Staff Costs summary'!H33,'Staff Costs'!A:A,"Management",'Staff Costs'!G:G,"Researcher/Teacher/Trainer")</f>
        <v>0</v>
      </c>
      <c r="J33" s="88">
        <f>SUMIFS('Staff Costs'!L:L,'Staff Costs'!B:B,'Staff Costs summary'!H33,'Staff Costs'!A:A,"Preparation",'Staff Costs'!G:G,"Researcher/Teacher/Trainer")</f>
        <v>0</v>
      </c>
      <c r="K33" s="88">
        <f>SUMIFS('Staff Costs'!L:L,'Staff Costs'!B:B,'Staff Costs summary'!H33,'Staff Costs'!A:A,"Development",'Staff Costs'!G:G,"Researcher/Teacher/Trainer")</f>
        <v>0</v>
      </c>
      <c r="L33" s="88">
        <f>SUMIFS('Staff Costs'!L:L,'Staff Costs'!B:B,'Staff Costs summary'!H33,'Staff Costs'!A:A,"Quality Plan",'Staff Costs'!G:G,"Researcher/Teacher/Trainer")</f>
        <v>0</v>
      </c>
      <c r="M33" s="88">
        <f>SUMIFS('Staff Costs'!L:L,'Staff Costs'!B:B,'Staff Costs summary'!H33,'Staff Costs'!A:A,"Dissemination &amp; Exploitation",'Staff Costs'!G:G,"Researcher/Teacher/Trainer")</f>
        <v>0</v>
      </c>
    </row>
    <row r="34" spans="8:13" ht="15.75" thickBot="1" x14ac:dyDescent="0.3">
      <c r="H34" s="94" t="s">
        <v>113</v>
      </c>
      <c r="I34" s="90">
        <f>SUMIFS('Staff Costs'!L:L,'Staff Costs'!B:B,'Staff Costs summary'!H34,'Staff Costs'!A:A,"Management",'Staff Costs'!G:G,"Researcher/Teacher/Trainer")</f>
        <v>0</v>
      </c>
      <c r="J34" s="90">
        <f>SUMIFS('Staff Costs'!L:L,'Staff Costs'!B:B,'Staff Costs summary'!H34,'Staff Costs'!A:A,"Preparation",'Staff Costs'!G:G,"Researcher/Teacher/Trainer")</f>
        <v>0</v>
      </c>
      <c r="K34" s="90">
        <f>SUMIFS('Staff Costs'!L:L,'Staff Costs'!B:B,'Staff Costs summary'!H34,'Staff Costs'!A:A,"Development",'Staff Costs'!G:G,"Researcher/Teacher/Trainer")</f>
        <v>0</v>
      </c>
      <c r="L34" s="90">
        <f>SUMIFS('Staff Costs'!L:L,'Staff Costs'!B:B,'Staff Costs summary'!H34,'Staff Costs'!A:A,"Quality Plan",'Staff Costs'!G:G,"Researcher/Teacher/Trainer")</f>
        <v>0</v>
      </c>
      <c r="M34" s="90">
        <f>SUMIFS('Staff Costs'!L:L,'Staff Costs'!B:B,'Staff Costs summary'!H34,'Staff Costs'!A:A,"Dissemination &amp; Exploitation",'Staff Costs'!G:G,"Researcher/Teacher/Trainer")</f>
        <v>0</v>
      </c>
    </row>
    <row r="35" spans="8:13" ht="16.5" thickTop="1" thickBot="1" x14ac:dyDescent="0.3">
      <c r="H35" s="100"/>
      <c r="I35" s="101">
        <f t="shared" ref="I35:M35" si="3">SUM(I21:I34)</f>
        <v>13</v>
      </c>
      <c r="J35" s="101">
        <f t="shared" si="3"/>
        <v>153</v>
      </c>
      <c r="K35" s="101">
        <f t="shared" si="3"/>
        <v>224</v>
      </c>
      <c r="L35" s="101">
        <f t="shared" si="3"/>
        <v>0</v>
      </c>
      <c r="M35" s="101">
        <f t="shared" si="3"/>
        <v>5</v>
      </c>
    </row>
    <row r="37" spans="8:13" x14ac:dyDescent="0.25">
      <c r="H37" s="204" t="s">
        <v>482</v>
      </c>
      <c r="I37" s="205"/>
      <c r="J37" s="205"/>
      <c r="K37" s="205"/>
      <c r="L37" s="205"/>
      <c r="M37" s="206"/>
    </row>
    <row r="38" spans="8:13" x14ac:dyDescent="0.25">
      <c r="H38" s="91"/>
      <c r="I38" s="137" t="s">
        <v>70</v>
      </c>
      <c r="J38" s="137" t="s">
        <v>23</v>
      </c>
      <c r="K38" s="137" t="s">
        <v>24</v>
      </c>
      <c r="L38" s="137" t="s">
        <v>68</v>
      </c>
      <c r="M38" s="137" t="s">
        <v>146</v>
      </c>
    </row>
    <row r="39" spans="8:13" x14ac:dyDescent="0.25">
      <c r="H39" s="92" t="s">
        <v>50</v>
      </c>
      <c r="I39" s="88">
        <f>SUMIFS('Staff Costs'!L:L,'Staff Costs'!B:B,'Staff Costs summary'!H39,'Staff Costs'!A:A,"Management",'Staff Costs'!G:G,"Manager")</f>
        <v>36</v>
      </c>
      <c r="J39" s="88">
        <f>SUMIFS('Staff Costs'!L:L,'Staff Costs'!B:B,'Staff Costs summary'!H39,'Staff Costs'!A:A,"Preparation",'Staff Costs'!G:G,"Manager")</f>
        <v>35</v>
      </c>
      <c r="K39" s="88">
        <f>SUMIFS('Staff Costs'!L:L,'Staff Costs'!B:B,'Staff Costs summary'!H39,'Staff Costs'!A:A,"Development",'Staff Costs'!G:G,"Manager")</f>
        <v>3</v>
      </c>
      <c r="L39" s="88">
        <f>SUMIFS('Staff Costs'!L:L,'Staff Costs'!B:B,'Staff Costs summary'!H39,'Staff Costs'!A:A,"Quality Plan",'Staff Costs'!G:G,"Manager")</f>
        <v>21</v>
      </c>
      <c r="M39" s="88">
        <f>SUMIFS('Staff Costs'!L:L,'Staff Costs'!B:B,'Staff Costs summary'!H39,'Staff Costs'!A:A,"Dissemination &amp; Exploitation",'Staff Costs'!G:G,"Manager")</f>
        <v>0</v>
      </c>
    </row>
    <row r="40" spans="8:13" x14ac:dyDescent="0.25">
      <c r="H40" s="93" t="s">
        <v>51</v>
      </c>
      <c r="I40" s="89">
        <f>SUMIFS('Staff Costs'!L:L,'Staff Costs'!B:B,'Staff Costs summary'!H40,'Staff Costs'!A:A,"Management",'Staff Costs'!G:G,"Manager")</f>
        <v>5</v>
      </c>
      <c r="J40" s="89">
        <f>SUMIFS('Staff Costs'!L:L,'Staff Costs'!B:B,'Staff Costs summary'!H40,'Staff Costs'!A:A,"Preparation",'Staff Costs'!G:G,"Manager")</f>
        <v>0</v>
      </c>
      <c r="K40" s="89">
        <f>SUMIFS('Staff Costs'!L:L,'Staff Costs'!B:B,'Staff Costs summary'!H40,'Staff Costs'!A:A,"Development",'Staff Costs'!G:G,"Manager")</f>
        <v>0</v>
      </c>
      <c r="L40" s="89">
        <f>SUMIFS('Staff Costs'!L:L,'Staff Costs'!B:B,'Staff Costs summary'!H40,'Staff Costs'!A:A,"Quality Plan",'Staff Costs'!G:G,"Manager")</f>
        <v>10</v>
      </c>
      <c r="M40" s="89">
        <f>SUMIFS('Staff Costs'!L:L,'Staff Costs'!B:B,'Staff Costs summary'!H40,'Staff Costs'!A:A,"Dissemination &amp; Exploitation",'Staff Costs'!G:G,"Manager")</f>
        <v>0</v>
      </c>
    </row>
    <row r="41" spans="8:13" x14ac:dyDescent="0.25">
      <c r="H41" s="92" t="s">
        <v>52</v>
      </c>
      <c r="I41" s="88">
        <f>SUMIFS('Staff Costs'!L:L,'Staff Costs'!B:B,'Staff Costs summary'!H41,'Staff Costs'!A:A,"Management",'Staff Costs'!G:G,"Manager")</f>
        <v>15</v>
      </c>
      <c r="J41" s="88">
        <f>SUMIFS('Staff Costs'!L:L,'Staff Costs'!B:B,'Staff Costs summary'!H41,'Staff Costs'!A:A,"Preparation",'Staff Costs'!G:G,"Manager")</f>
        <v>0</v>
      </c>
      <c r="K41" s="88">
        <f>SUMIFS('Staff Costs'!L:L,'Staff Costs'!B:B,'Staff Costs summary'!H41,'Staff Costs'!A:A,"Development",'Staff Costs'!G:G,"Manager")</f>
        <v>0</v>
      </c>
      <c r="L41" s="88">
        <f>SUMIFS('Staff Costs'!L:L,'Staff Costs'!B:B,'Staff Costs summary'!H41,'Staff Costs'!A:A,"Quality Plan",'Staff Costs'!G:G,"Manager")</f>
        <v>0</v>
      </c>
      <c r="M41" s="88">
        <f>SUMIFS('Staff Costs'!L:L,'Staff Costs'!B:B,'Staff Costs summary'!H41,'Staff Costs'!A:A,"Dissemination &amp; Exploitation",'Staff Costs'!G:G,"Manager")</f>
        <v>0</v>
      </c>
    </row>
    <row r="42" spans="8:13" x14ac:dyDescent="0.25">
      <c r="H42" s="93" t="s">
        <v>53</v>
      </c>
      <c r="I42" s="89">
        <f>SUMIFS('Staff Costs'!L:L,'Staff Costs'!B:B,'Staff Costs summary'!H42,'Staff Costs'!A:A,"Management",'Staff Costs'!G:G,"Manager")</f>
        <v>15</v>
      </c>
      <c r="J42" s="89">
        <f>SUMIFS('Staff Costs'!L:L,'Staff Costs'!B:B,'Staff Costs summary'!H42,'Staff Costs'!A:A,"Preparation",'Staff Costs'!G:G,"Manager")</f>
        <v>5</v>
      </c>
      <c r="K42" s="89">
        <f>SUMIFS('Staff Costs'!L:L,'Staff Costs'!B:B,'Staff Costs summary'!H42,'Staff Costs'!A:A,"Development",'Staff Costs'!G:G,"Manager")</f>
        <v>0</v>
      </c>
      <c r="L42" s="89">
        <f>SUMIFS('Staff Costs'!L:L,'Staff Costs'!B:B,'Staff Costs summary'!H42,'Staff Costs'!A:A,"Quality Plan",'Staff Costs'!G:G,"Manager")</f>
        <v>10</v>
      </c>
      <c r="M42" s="89">
        <f>SUMIFS('Staff Costs'!L:L,'Staff Costs'!B:B,'Staff Costs summary'!H42,'Staff Costs'!A:A,"Dissemination &amp; Exploitation",'Staff Costs'!G:G,"Manager")</f>
        <v>0</v>
      </c>
    </row>
    <row r="43" spans="8:13" x14ac:dyDescent="0.25">
      <c r="H43" s="92" t="s">
        <v>54</v>
      </c>
      <c r="I43" s="88">
        <f>SUMIFS('Staff Costs'!L:L,'Staff Costs'!B:B,'Staff Costs summary'!H43,'Staff Costs'!A:A,"Management",'Staff Costs'!G:G,"Manager")</f>
        <v>35</v>
      </c>
      <c r="J43" s="88">
        <f>SUMIFS('Staff Costs'!L:L,'Staff Costs'!B:B,'Staff Costs summary'!H43,'Staff Costs'!A:A,"Preparation",'Staff Costs'!G:G,"Manager")</f>
        <v>5</v>
      </c>
      <c r="K43" s="88">
        <f>SUMIFS('Staff Costs'!L:L,'Staff Costs'!B:B,'Staff Costs summary'!H43,'Staff Costs'!A:A,"Development",'Staff Costs'!G:G,"Manager")</f>
        <v>0</v>
      </c>
      <c r="L43" s="88">
        <f>SUMIFS('Staff Costs'!L:L,'Staff Costs'!B:B,'Staff Costs summary'!H43,'Staff Costs'!A:A,"Quality Plan",'Staff Costs'!G:G,"Manager")</f>
        <v>0</v>
      </c>
      <c r="M43" s="88">
        <f>SUMIFS('Staff Costs'!L:L,'Staff Costs'!B:B,'Staff Costs summary'!H43,'Staff Costs'!A:A,"Dissemination &amp; Exploitation",'Staff Costs'!G:G,"Manager")</f>
        <v>0</v>
      </c>
    </row>
    <row r="44" spans="8:13" x14ac:dyDescent="0.25">
      <c r="H44" s="93" t="s">
        <v>55</v>
      </c>
      <c r="I44" s="89">
        <f>SUMIFS('Staff Costs'!L:L,'Staff Costs'!B:B,'Staff Costs summary'!H44,'Staff Costs'!A:A,"Management",'Staff Costs'!G:G,"Manager")</f>
        <v>10</v>
      </c>
      <c r="J44" s="89">
        <f>SUMIFS('Staff Costs'!L:L,'Staff Costs'!B:B,'Staff Costs summary'!H44,'Staff Costs'!A:A,"Preparation",'Staff Costs'!G:G,"Manager")</f>
        <v>14</v>
      </c>
      <c r="K44" s="89">
        <f>SUMIFS('Staff Costs'!L:L,'Staff Costs'!B:B,'Staff Costs summary'!H44,'Staff Costs'!A:A,"Development",'Staff Costs'!G:G,"Manager")</f>
        <v>14</v>
      </c>
      <c r="L44" s="89">
        <f>SUMIFS('Staff Costs'!L:L,'Staff Costs'!B:B,'Staff Costs summary'!H44,'Staff Costs'!A:A,"Quality Plan",'Staff Costs'!G:G,"Manager")</f>
        <v>2</v>
      </c>
      <c r="M44" s="89">
        <f>SUMIFS('Staff Costs'!L:L,'Staff Costs'!B:B,'Staff Costs summary'!H44,'Staff Costs'!A:A,"Dissemination &amp; Exploitation",'Staff Costs'!G:G,"Manager")</f>
        <v>26</v>
      </c>
    </row>
    <row r="45" spans="8:13" x14ac:dyDescent="0.25">
      <c r="H45" s="92" t="s">
        <v>56</v>
      </c>
      <c r="I45" s="88">
        <f>SUMIFS('Staff Costs'!L:L,'Staff Costs'!B:B,'Staff Costs summary'!H45,'Staff Costs'!A:A,"Management",'Staff Costs'!G:G,"Manager")</f>
        <v>12</v>
      </c>
      <c r="J45" s="88">
        <f>SUMIFS('Staff Costs'!L:L,'Staff Costs'!B:B,'Staff Costs summary'!H45,'Staff Costs'!A:A,"Preparation",'Staff Costs'!G:G,"Manager")</f>
        <v>4</v>
      </c>
      <c r="K45" s="88">
        <f>SUMIFS('Staff Costs'!L:L,'Staff Costs'!B:B,'Staff Costs summary'!H45,'Staff Costs'!A:A,"Development",'Staff Costs'!G:G,"Manager")</f>
        <v>3</v>
      </c>
      <c r="L45" s="88">
        <f>SUMIFS('Staff Costs'!L:L,'Staff Costs'!B:B,'Staff Costs summary'!H45,'Staff Costs'!A:A,"Quality Plan",'Staff Costs'!G:G,"Manager")</f>
        <v>0</v>
      </c>
      <c r="M45" s="88">
        <f>SUMIFS('Staff Costs'!L:L,'Staff Costs'!B:B,'Staff Costs summary'!H45,'Staff Costs'!A:A,"Dissemination &amp; Exploitation",'Staff Costs'!G:G,"Manager")</f>
        <v>5</v>
      </c>
    </row>
    <row r="46" spans="8:13" x14ac:dyDescent="0.25">
      <c r="H46" s="93" t="s">
        <v>57</v>
      </c>
      <c r="I46" s="89">
        <f>SUMIFS('Staff Costs'!L:L,'Staff Costs'!B:B,'Staff Costs summary'!H46,'Staff Costs'!A:A,"Management",'Staff Costs'!G:G,"Manager")</f>
        <v>17</v>
      </c>
      <c r="J46" s="89">
        <f>SUMIFS('Staff Costs'!L:L,'Staff Costs'!B:B,'Staff Costs summary'!H46,'Staff Costs'!A:A,"Preparation",'Staff Costs'!G:G,"Manager")</f>
        <v>4</v>
      </c>
      <c r="K46" s="89">
        <f>SUMIFS('Staff Costs'!L:L,'Staff Costs'!B:B,'Staff Costs summary'!H46,'Staff Costs'!A:A,"Development",'Staff Costs'!G:G,"Manager")</f>
        <v>4</v>
      </c>
      <c r="L46" s="89">
        <f>SUMIFS('Staff Costs'!L:L,'Staff Costs'!B:B,'Staff Costs summary'!H46,'Staff Costs'!A:A,"Quality Plan",'Staff Costs'!G:G,"Manager")</f>
        <v>0</v>
      </c>
      <c r="M46" s="89">
        <f>SUMIFS('Staff Costs'!L:L,'Staff Costs'!B:B,'Staff Costs summary'!H46,'Staff Costs'!A:A,"Dissemination &amp; Exploitation",'Staff Costs'!G:G,"Manager")</f>
        <v>4</v>
      </c>
    </row>
    <row r="47" spans="8:13" x14ac:dyDescent="0.25">
      <c r="H47" s="92" t="s">
        <v>58</v>
      </c>
      <c r="I47" s="88">
        <f>SUMIFS('Staff Costs'!L:L,'Staff Costs'!B:B,'Staff Costs summary'!H47,'Staff Costs'!A:A,"Management",'Staff Costs'!G:G,"Manager")</f>
        <v>13</v>
      </c>
      <c r="J47" s="88">
        <f>SUMIFS('Staff Costs'!L:L,'Staff Costs'!B:B,'Staff Costs summary'!H47,'Staff Costs'!A:A,"Preparation",'Staff Costs'!G:G,"Manager")</f>
        <v>5</v>
      </c>
      <c r="K47" s="88">
        <f>SUMIFS('Staff Costs'!L:L,'Staff Costs'!B:B,'Staff Costs summary'!H47,'Staff Costs'!A:A,"Development",'Staff Costs'!G:G,"Manager")</f>
        <v>8</v>
      </c>
      <c r="L47" s="88">
        <f>SUMIFS('Staff Costs'!L:L,'Staff Costs'!B:B,'Staff Costs summary'!H47,'Staff Costs'!A:A,"Quality Plan",'Staff Costs'!G:G,"Manager")</f>
        <v>7</v>
      </c>
      <c r="M47" s="88">
        <f>SUMIFS('Staff Costs'!L:L,'Staff Costs'!B:B,'Staff Costs summary'!H47,'Staff Costs'!A:A,"Dissemination &amp; Exploitation",'Staff Costs'!G:G,"Manager")</f>
        <v>0</v>
      </c>
    </row>
    <row r="48" spans="8:13" x14ac:dyDescent="0.25">
      <c r="H48" s="93" t="s">
        <v>59</v>
      </c>
      <c r="I48" s="89">
        <f>SUMIFS('Staff Costs'!L:L,'Staff Costs'!B:B,'Staff Costs summary'!H48,'Staff Costs'!A:A,"Management",'Staff Costs'!G:G,"Manager")</f>
        <v>17</v>
      </c>
      <c r="J48" s="89">
        <f>SUMIFS('Staff Costs'!L:L,'Staff Costs'!B:B,'Staff Costs summary'!H48,'Staff Costs'!A:A,"Preparation",'Staff Costs'!G:G,"Manager")</f>
        <v>5</v>
      </c>
      <c r="K48" s="89">
        <f>SUMIFS('Staff Costs'!L:L,'Staff Costs'!B:B,'Staff Costs summary'!H48,'Staff Costs'!A:A,"Development",'Staff Costs'!G:G,"Manager")</f>
        <v>0</v>
      </c>
      <c r="L48" s="89">
        <f>SUMIFS('Staff Costs'!L:L,'Staff Costs'!B:B,'Staff Costs summary'!H48,'Staff Costs'!A:A,"Quality Plan",'Staff Costs'!G:G,"Manager")</f>
        <v>3</v>
      </c>
      <c r="M48" s="89">
        <f>SUMIFS('Staff Costs'!L:L,'Staff Costs'!B:B,'Staff Costs summary'!H48,'Staff Costs'!A:A,"Dissemination &amp; Exploitation",'Staff Costs'!G:G,"Manager")</f>
        <v>0</v>
      </c>
    </row>
    <row r="49" spans="8:13" x14ac:dyDescent="0.25">
      <c r="H49" s="92" t="s">
        <v>60</v>
      </c>
      <c r="I49" s="88">
        <f>SUMIFS('Staff Costs'!L:L,'Staff Costs'!B:B,'Staff Costs summary'!H49,'Staff Costs'!A:A,"Management",'Staff Costs'!G:G,"Manager")</f>
        <v>32</v>
      </c>
      <c r="J49" s="88">
        <f>SUMIFS('Staff Costs'!L:L,'Staff Costs'!B:B,'Staff Costs summary'!H49,'Staff Costs'!A:A,"Preparation",'Staff Costs'!G:G,"Manager")</f>
        <v>4</v>
      </c>
      <c r="K49" s="88">
        <f>SUMIFS('Staff Costs'!L:L,'Staff Costs'!B:B,'Staff Costs summary'!H49,'Staff Costs'!A:A,"Development",'Staff Costs'!G:G,"Manager")</f>
        <v>7</v>
      </c>
      <c r="L49" s="88">
        <f>SUMIFS('Staff Costs'!L:L,'Staff Costs'!B:B,'Staff Costs summary'!H49,'Staff Costs'!A:A,"Quality Plan",'Staff Costs'!G:G,"Manager")</f>
        <v>0</v>
      </c>
      <c r="M49" s="88">
        <f>SUMIFS('Staff Costs'!L:L,'Staff Costs'!B:B,'Staff Costs summary'!H49,'Staff Costs'!A:A,"Dissemination &amp; Exploitation",'Staff Costs'!G:G,"Manager")</f>
        <v>5</v>
      </c>
    </row>
    <row r="50" spans="8:13" x14ac:dyDescent="0.25">
      <c r="H50" s="93" t="s">
        <v>61</v>
      </c>
      <c r="I50" s="89">
        <f>SUMIFS('Staff Costs'!L:L,'Staff Costs'!B:B,'Staff Costs summary'!H50,'Staff Costs'!A:A,"Management",'Staff Costs'!G:G,"Manager")</f>
        <v>0</v>
      </c>
      <c r="J50" s="89">
        <f>SUMIFS('Staff Costs'!L:L,'Staff Costs'!B:B,'Staff Costs summary'!H50,'Staff Costs'!A:A,"Preparation",'Staff Costs'!G:G,"Manager")</f>
        <v>2</v>
      </c>
      <c r="K50" s="89">
        <f>SUMIFS('Staff Costs'!L:L,'Staff Costs'!B:B,'Staff Costs summary'!H50,'Staff Costs'!A:A,"Development",'Staff Costs'!G:G,"Manager")</f>
        <v>2</v>
      </c>
      <c r="L50" s="89">
        <f>SUMIFS('Staff Costs'!L:L,'Staff Costs'!B:B,'Staff Costs summary'!H50,'Staff Costs'!A:A,"Quality Plan",'Staff Costs'!G:G,"Manager")</f>
        <v>0</v>
      </c>
      <c r="M50" s="89">
        <f>SUMIFS('Staff Costs'!L:L,'Staff Costs'!B:B,'Staff Costs summary'!H50,'Staff Costs'!A:A,"Dissemination &amp; Exploitation",'Staff Costs'!G:G,"Manager")</f>
        <v>2</v>
      </c>
    </row>
    <row r="51" spans="8:13" x14ac:dyDescent="0.25">
      <c r="H51" s="92" t="s">
        <v>83</v>
      </c>
      <c r="I51" s="88">
        <f>SUMIFS('Staff Costs'!L:L,'Staff Costs'!B:B,'Staff Costs summary'!H51,'Staff Costs'!A:A,"Management",'Staff Costs'!G:G,"Manager")</f>
        <v>0</v>
      </c>
      <c r="J51" s="88">
        <f>SUMIFS('Staff Costs'!L:L,'Staff Costs'!B:B,'Staff Costs summary'!H51,'Staff Costs'!A:A,"Preparation",'Staff Costs'!G:G,"Manager")</f>
        <v>0</v>
      </c>
      <c r="K51" s="88">
        <f>SUMIFS('Staff Costs'!L:L,'Staff Costs'!B:B,'Staff Costs summary'!H51,'Staff Costs'!A:A,"Development",'Staff Costs'!G:G,"Manager")</f>
        <v>0</v>
      </c>
      <c r="L51" s="88">
        <f>SUMIFS('Staff Costs'!L:L,'Staff Costs'!B:B,'Staff Costs summary'!H51,'Staff Costs'!A:A,"Quality Plan",'Staff Costs'!G:G,"Manager")</f>
        <v>0</v>
      </c>
      <c r="M51" s="88">
        <f>SUMIFS('Staff Costs'!L:L,'Staff Costs'!B:B,'Staff Costs summary'!H51,'Staff Costs'!A:A,"Dissemination &amp; Exploitation",'Staff Costs'!G:G,"Manager")</f>
        <v>0</v>
      </c>
    </row>
    <row r="52" spans="8:13" ht="15.75" thickBot="1" x14ac:dyDescent="0.3">
      <c r="H52" s="94" t="s">
        <v>113</v>
      </c>
      <c r="I52" s="90">
        <f>SUMIFS('Staff Costs'!L:L,'Staff Costs'!B:B,'Staff Costs summary'!H52,'Staff Costs'!A:A,"Management",'Staff Costs'!G:G,"Manager")</f>
        <v>0</v>
      </c>
      <c r="J52" s="90">
        <f>SUMIFS('Staff Costs'!L:L,'Staff Costs'!B:B,'Staff Costs summary'!H52,'Staff Costs'!A:A,"Preparation",'Staff Costs'!G:G,"Manager")</f>
        <v>0</v>
      </c>
      <c r="K52" s="90">
        <f>SUMIFS('Staff Costs'!L:L,'Staff Costs'!B:B,'Staff Costs summary'!H52,'Staff Costs'!A:A,"Development",'Staff Costs'!G:G,"Manager")</f>
        <v>0</v>
      </c>
      <c r="L52" s="90">
        <f>SUMIFS('Staff Costs'!L:L,'Staff Costs'!B:B,'Staff Costs summary'!H52,'Staff Costs'!A:A,"Quality Plan",'Staff Costs'!G:G,"Manager")</f>
        <v>0</v>
      </c>
      <c r="M52" s="90">
        <f>SUMIFS('Staff Costs'!L:L,'Staff Costs'!B:B,'Staff Costs summary'!H52,'Staff Costs'!A:A,"Dissemination &amp; Exploitation",'Staff Costs'!G:G,"Manager")</f>
        <v>0</v>
      </c>
    </row>
    <row r="53" spans="8:13" ht="16.5" thickTop="1" thickBot="1" x14ac:dyDescent="0.3">
      <c r="H53" s="100"/>
      <c r="I53" s="101">
        <f t="shared" ref="I53:M53" si="4">SUM(I39:I52)</f>
        <v>207</v>
      </c>
      <c r="J53" s="101">
        <f t="shared" si="4"/>
        <v>83</v>
      </c>
      <c r="K53" s="101">
        <f t="shared" si="4"/>
        <v>41</v>
      </c>
      <c r="L53" s="101">
        <f t="shared" si="4"/>
        <v>53</v>
      </c>
      <c r="M53" s="101">
        <f t="shared" si="4"/>
        <v>42</v>
      </c>
    </row>
    <row r="55" spans="8:13" x14ac:dyDescent="0.25">
      <c r="H55" s="204" t="s">
        <v>483</v>
      </c>
      <c r="I55" s="205"/>
      <c r="J55" s="205"/>
      <c r="K55" s="205"/>
      <c r="L55" s="205"/>
      <c r="M55" s="206"/>
    </row>
    <row r="56" spans="8:13" x14ac:dyDescent="0.25">
      <c r="H56" s="91"/>
      <c r="I56" s="137" t="s">
        <v>70</v>
      </c>
      <c r="J56" s="137" t="s">
        <v>23</v>
      </c>
      <c r="K56" s="137" t="s">
        <v>24</v>
      </c>
      <c r="L56" s="137" t="s">
        <v>68</v>
      </c>
      <c r="M56" s="137" t="s">
        <v>146</v>
      </c>
    </row>
    <row r="57" spans="8:13" x14ac:dyDescent="0.25">
      <c r="H57" s="92" t="s">
        <v>50</v>
      </c>
      <c r="I57" s="88">
        <f>SUMIFS('Staff Costs'!L:L,'Staff Costs'!B:B,'Staff Costs summary'!H57,'Staff Costs'!A:A,"Management",'Staff Costs'!G:G,"Technical Staff")</f>
        <v>0</v>
      </c>
      <c r="J57" s="88">
        <f>SUMIFS('Staff Costs'!L:L,'Staff Costs'!B:B,'Staff Costs summary'!H57,'Staff Costs'!A:A,"Preparation",'Staff Costs'!G:G,"Technical Staff")</f>
        <v>10</v>
      </c>
      <c r="K57" s="88">
        <f>SUMIFS('Staff Costs'!L:L,'Staff Costs'!B:B,'Staff Costs summary'!H57,'Staff Costs'!A:A,"Development",'Staff Costs'!G:G,"Technical Staff")</f>
        <v>0</v>
      </c>
      <c r="L57" s="88">
        <f>SUMIFS('Staff Costs'!L:L,'Staff Costs'!B:B,'Staff Costs summary'!H57,'Staff Costs'!A:A,"Quality Plan",'Staff Costs'!G:G,"Technical Staff")</f>
        <v>0</v>
      </c>
      <c r="M57" s="88">
        <f>SUMIFS('Staff Costs'!L:L,'Staff Costs'!B:B,'Staff Costs summary'!H57,'Staff Costs'!A:A,"Dissemination &amp; Exploitation",'Staff Costs'!G:G,"Technical Staff")</f>
        <v>0</v>
      </c>
    </row>
    <row r="58" spans="8:13" x14ac:dyDescent="0.25">
      <c r="H58" s="93" t="s">
        <v>51</v>
      </c>
      <c r="I58" s="89">
        <f>SUMIFS('Staff Costs'!L:L,'Staff Costs'!B:B,'Staff Costs summary'!H58,'Staff Costs'!A:A,"Management",'Staff Costs'!G:G,"Technical Staff")</f>
        <v>0</v>
      </c>
      <c r="J58" s="89">
        <f>SUMIFS('Staff Costs'!L:L,'Staff Costs'!B:B,'Staff Costs summary'!H58,'Staff Costs'!A:A,"Preparation",'Staff Costs'!G:G,"Technical Staff")</f>
        <v>0</v>
      </c>
      <c r="K58" s="89">
        <f>SUMIFS('Staff Costs'!L:L,'Staff Costs'!B:B,'Staff Costs summary'!H58,'Staff Costs'!A:A,"Development",'Staff Costs'!G:G,"Technical Staff")</f>
        <v>0</v>
      </c>
      <c r="L58" s="89">
        <f>SUMIFS('Staff Costs'!L:L,'Staff Costs'!B:B,'Staff Costs summary'!H58,'Staff Costs'!A:A,"Quality Plan",'Staff Costs'!G:G,"Technical Staff")</f>
        <v>0</v>
      </c>
      <c r="M58" s="89">
        <f>SUMIFS('Staff Costs'!L:L,'Staff Costs'!B:B,'Staff Costs summary'!H58,'Staff Costs'!A:A,"Dissemination &amp; Exploitation",'Staff Costs'!G:G,"Technical Staff")</f>
        <v>0</v>
      </c>
    </row>
    <row r="59" spans="8:13" x14ac:dyDescent="0.25">
      <c r="H59" s="92" t="s">
        <v>52</v>
      </c>
      <c r="I59" s="88">
        <f>SUMIFS('Staff Costs'!L:L,'Staff Costs'!B:B,'Staff Costs summary'!H59,'Staff Costs'!A:A,"Management",'Staff Costs'!G:G,"Technical Staff")</f>
        <v>0</v>
      </c>
      <c r="J59" s="88">
        <f>SUMIFS('Staff Costs'!L:L,'Staff Costs'!B:B,'Staff Costs summary'!H59,'Staff Costs'!A:A,"Preparation",'Staff Costs'!G:G,"Technical Staff")</f>
        <v>0</v>
      </c>
      <c r="K59" s="88">
        <f>SUMIFS('Staff Costs'!L:L,'Staff Costs'!B:B,'Staff Costs summary'!H59,'Staff Costs'!A:A,"Development",'Staff Costs'!G:G,"Technical Staff")</f>
        <v>0</v>
      </c>
      <c r="L59" s="88">
        <f>SUMIFS('Staff Costs'!L:L,'Staff Costs'!B:B,'Staff Costs summary'!H59,'Staff Costs'!A:A,"Quality Plan",'Staff Costs'!G:G,"Technical Staff")</f>
        <v>0</v>
      </c>
      <c r="M59" s="88">
        <f>SUMIFS('Staff Costs'!L:L,'Staff Costs'!B:B,'Staff Costs summary'!H59,'Staff Costs'!A:A,"Dissemination &amp; Exploitation",'Staff Costs'!G:G,"Technical Staff")</f>
        <v>0</v>
      </c>
    </row>
    <row r="60" spans="8:13" x14ac:dyDescent="0.25">
      <c r="H60" s="93" t="s">
        <v>53</v>
      </c>
      <c r="I60" s="89">
        <f>SUMIFS('Staff Costs'!L:L,'Staff Costs'!B:B,'Staff Costs summary'!H60,'Staff Costs'!A:A,"Management",'Staff Costs'!G:G,"Technical Staff")</f>
        <v>0</v>
      </c>
      <c r="J60" s="89">
        <f>SUMIFS('Staff Costs'!L:L,'Staff Costs'!B:B,'Staff Costs summary'!H60,'Staff Costs'!A:A,"Preparation",'Staff Costs'!G:G,"Technical Staff")</f>
        <v>0</v>
      </c>
      <c r="K60" s="89">
        <f>SUMIFS('Staff Costs'!L:L,'Staff Costs'!B:B,'Staff Costs summary'!H60,'Staff Costs'!A:A,"Development",'Staff Costs'!G:G,"Technical Staff")</f>
        <v>0</v>
      </c>
      <c r="L60" s="89">
        <f>SUMIFS('Staff Costs'!L:L,'Staff Costs'!B:B,'Staff Costs summary'!H60,'Staff Costs'!A:A,"Quality Plan",'Staff Costs'!G:G,"Technical Staff")</f>
        <v>0</v>
      </c>
      <c r="M60" s="89">
        <f>SUMIFS('Staff Costs'!L:L,'Staff Costs'!B:B,'Staff Costs summary'!H60,'Staff Costs'!A:A,"Dissemination &amp; Exploitation",'Staff Costs'!G:G,"Technical Staff")</f>
        <v>8</v>
      </c>
    </row>
    <row r="61" spans="8:13" x14ac:dyDescent="0.25">
      <c r="H61" s="92" t="s">
        <v>54</v>
      </c>
      <c r="I61" s="88">
        <f>SUMIFS('Staff Costs'!L:L,'Staff Costs'!B:B,'Staff Costs summary'!H61,'Staff Costs'!A:A,"Management",'Staff Costs'!G:G,"Technical Staff")</f>
        <v>0</v>
      </c>
      <c r="J61" s="88">
        <f>SUMIFS('Staff Costs'!L:L,'Staff Costs'!B:B,'Staff Costs summary'!H61,'Staff Costs'!A:A,"Preparation",'Staff Costs'!G:G,"Technical Staff")</f>
        <v>0</v>
      </c>
      <c r="K61" s="88">
        <f>SUMIFS('Staff Costs'!L:L,'Staff Costs'!B:B,'Staff Costs summary'!H61,'Staff Costs'!A:A,"Development",'Staff Costs'!G:G,"Technical Staff")</f>
        <v>0</v>
      </c>
      <c r="L61" s="88">
        <f>SUMIFS('Staff Costs'!L:L,'Staff Costs'!B:B,'Staff Costs summary'!H61,'Staff Costs'!A:A,"Quality Plan",'Staff Costs'!G:G,"Technical Staff")</f>
        <v>0</v>
      </c>
      <c r="M61" s="88">
        <f>SUMIFS('Staff Costs'!L:L,'Staff Costs'!B:B,'Staff Costs summary'!H61,'Staff Costs'!A:A,"Dissemination &amp; Exploitation",'Staff Costs'!G:G,"Technical Staff")</f>
        <v>0</v>
      </c>
    </row>
    <row r="62" spans="8:13" x14ac:dyDescent="0.25">
      <c r="H62" s="93" t="s">
        <v>55</v>
      </c>
      <c r="I62" s="89">
        <f>SUMIFS('Staff Costs'!L:L,'Staff Costs'!B:B,'Staff Costs summary'!H62,'Staff Costs'!A:A,"Management",'Staff Costs'!G:G,"Technical Staff")</f>
        <v>13</v>
      </c>
      <c r="J62" s="89">
        <f>SUMIFS('Staff Costs'!L:L,'Staff Costs'!B:B,'Staff Costs summary'!H62,'Staff Costs'!A:A,"Preparation",'Staff Costs'!G:G,"Technical Staff")</f>
        <v>10</v>
      </c>
      <c r="K62" s="89">
        <f>SUMIFS('Staff Costs'!L:L,'Staff Costs'!B:B,'Staff Costs summary'!H62,'Staff Costs'!A:A,"Development",'Staff Costs'!G:G,"Technical Staff")</f>
        <v>8</v>
      </c>
      <c r="L62" s="89">
        <f>SUMIFS('Staff Costs'!L:L,'Staff Costs'!B:B,'Staff Costs summary'!H62,'Staff Costs'!A:A,"Quality Plan",'Staff Costs'!G:G,"Technical Staff")</f>
        <v>0</v>
      </c>
      <c r="M62" s="89">
        <f>SUMIFS('Staff Costs'!L:L,'Staff Costs'!B:B,'Staff Costs summary'!H62,'Staff Costs'!A:A,"Dissemination &amp; Exploitation",'Staff Costs'!G:G,"Technical Staff")</f>
        <v>14</v>
      </c>
    </row>
    <row r="63" spans="8:13" x14ac:dyDescent="0.25">
      <c r="H63" s="92" t="s">
        <v>56</v>
      </c>
      <c r="I63" s="88">
        <f>SUMIFS('Staff Costs'!L:L,'Staff Costs'!B:B,'Staff Costs summary'!H63,'Staff Costs'!A:A,"Management",'Staff Costs'!G:G,"Technical Staff")</f>
        <v>0</v>
      </c>
      <c r="J63" s="88">
        <f>SUMIFS('Staff Costs'!L:L,'Staff Costs'!B:B,'Staff Costs summary'!H63,'Staff Costs'!A:A,"Preparation",'Staff Costs'!G:G,"Technical Staff")</f>
        <v>0</v>
      </c>
      <c r="K63" s="88">
        <f>SUMIFS('Staff Costs'!L:L,'Staff Costs'!B:B,'Staff Costs summary'!H63,'Staff Costs'!A:A,"Development",'Staff Costs'!G:G,"Technical Staff")</f>
        <v>0</v>
      </c>
      <c r="L63" s="88">
        <f>SUMIFS('Staff Costs'!L:L,'Staff Costs'!B:B,'Staff Costs summary'!H63,'Staff Costs'!A:A,"Quality Plan",'Staff Costs'!G:G,"Technical Staff")</f>
        <v>0</v>
      </c>
      <c r="M63" s="88">
        <f>SUMIFS('Staff Costs'!L:L,'Staff Costs'!B:B,'Staff Costs summary'!H63,'Staff Costs'!A:A,"Dissemination &amp; Exploitation",'Staff Costs'!G:G,"Technical Staff")</f>
        <v>0</v>
      </c>
    </row>
    <row r="64" spans="8:13" x14ac:dyDescent="0.25">
      <c r="H64" s="93" t="s">
        <v>57</v>
      </c>
      <c r="I64" s="89">
        <f>SUMIFS('Staff Costs'!L:L,'Staff Costs'!B:B,'Staff Costs summary'!H64,'Staff Costs'!A:A,"Management",'Staff Costs'!G:G,"Technical Staff")</f>
        <v>0</v>
      </c>
      <c r="J64" s="89">
        <f>SUMIFS('Staff Costs'!L:L,'Staff Costs'!B:B,'Staff Costs summary'!H64,'Staff Costs'!A:A,"Preparation",'Staff Costs'!G:G,"Technical Staff")</f>
        <v>0</v>
      </c>
      <c r="K64" s="89">
        <f>SUMIFS('Staff Costs'!L:L,'Staff Costs'!B:B,'Staff Costs summary'!H64,'Staff Costs'!A:A,"Development",'Staff Costs'!G:G,"Technical Staff")</f>
        <v>0</v>
      </c>
      <c r="L64" s="89">
        <f>SUMIFS('Staff Costs'!L:L,'Staff Costs'!B:B,'Staff Costs summary'!H64,'Staff Costs'!A:A,"Quality Plan",'Staff Costs'!G:G,"Technical Staff")</f>
        <v>0</v>
      </c>
      <c r="M64" s="89">
        <f>SUMIFS('Staff Costs'!L:L,'Staff Costs'!B:B,'Staff Costs summary'!H64,'Staff Costs'!A:A,"Dissemination &amp; Exploitation",'Staff Costs'!G:G,"Technical Staff")</f>
        <v>0</v>
      </c>
    </row>
    <row r="65" spans="8:13" x14ac:dyDescent="0.25">
      <c r="H65" s="92" t="s">
        <v>58</v>
      </c>
      <c r="I65" s="88">
        <f>SUMIFS('Staff Costs'!L:L,'Staff Costs'!B:B,'Staff Costs summary'!H65,'Staff Costs'!A:A,"Management",'Staff Costs'!G:G,"Technical Staff")</f>
        <v>0</v>
      </c>
      <c r="J65" s="88">
        <f>SUMIFS('Staff Costs'!L:L,'Staff Costs'!B:B,'Staff Costs summary'!H65,'Staff Costs'!A:A,"Preparation",'Staff Costs'!G:G,"Technical Staff")</f>
        <v>0</v>
      </c>
      <c r="K65" s="88">
        <f>SUMIFS('Staff Costs'!L:L,'Staff Costs'!B:B,'Staff Costs summary'!H65,'Staff Costs'!A:A,"Development",'Staff Costs'!G:G,"Technical Staff")</f>
        <v>0</v>
      </c>
      <c r="L65" s="88">
        <f>SUMIFS('Staff Costs'!L:L,'Staff Costs'!B:B,'Staff Costs summary'!H65,'Staff Costs'!A:A,"Quality Plan",'Staff Costs'!G:G,"Technical Staff")</f>
        <v>0</v>
      </c>
      <c r="M65" s="88">
        <f>SUMIFS('Staff Costs'!L:L,'Staff Costs'!B:B,'Staff Costs summary'!H65,'Staff Costs'!A:A,"Dissemination &amp; Exploitation",'Staff Costs'!G:G,"Technical Staff")</f>
        <v>0</v>
      </c>
    </row>
    <row r="66" spans="8:13" x14ac:dyDescent="0.25">
      <c r="H66" s="93" t="s">
        <v>59</v>
      </c>
      <c r="I66" s="89">
        <f>SUMIFS('Staff Costs'!L:L,'Staff Costs'!B:B,'Staff Costs summary'!H66,'Staff Costs'!A:A,"Management",'Staff Costs'!G:G,"Technical Staff")</f>
        <v>0</v>
      </c>
      <c r="J66" s="89">
        <f>SUMIFS('Staff Costs'!L:L,'Staff Costs'!B:B,'Staff Costs summary'!H66,'Staff Costs'!A:A,"Preparation",'Staff Costs'!G:G,"Technical Staff")</f>
        <v>0</v>
      </c>
      <c r="K66" s="89">
        <f>SUMIFS('Staff Costs'!L:L,'Staff Costs'!B:B,'Staff Costs summary'!H66,'Staff Costs'!A:A,"Development",'Staff Costs'!G:G,"Technical Staff")</f>
        <v>0</v>
      </c>
      <c r="L66" s="89">
        <f>SUMIFS('Staff Costs'!L:L,'Staff Costs'!B:B,'Staff Costs summary'!H66,'Staff Costs'!A:A,"Quality Plan",'Staff Costs'!G:G,"Technical Staff")</f>
        <v>0</v>
      </c>
      <c r="M66" s="89">
        <f>SUMIFS('Staff Costs'!L:L,'Staff Costs'!B:B,'Staff Costs summary'!H66,'Staff Costs'!A:A,"Dissemination &amp; Exploitation",'Staff Costs'!G:G,"Technical Staff")</f>
        <v>0</v>
      </c>
    </row>
    <row r="67" spans="8:13" x14ac:dyDescent="0.25">
      <c r="H67" s="92" t="s">
        <v>60</v>
      </c>
      <c r="I67" s="88">
        <f>SUMIFS('Staff Costs'!L:L,'Staff Costs'!B:B,'Staff Costs summary'!H67,'Staff Costs'!A:A,"Management",'Staff Costs'!G:G,"Technical Staff")</f>
        <v>0</v>
      </c>
      <c r="J67" s="88">
        <f>SUMIFS('Staff Costs'!L:L,'Staff Costs'!B:B,'Staff Costs summary'!H67,'Staff Costs'!A:A,"Preparation",'Staff Costs'!G:G,"Technical Staff")</f>
        <v>0</v>
      </c>
      <c r="K67" s="88">
        <f>SUMIFS('Staff Costs'!L:L,'Staff Costs'!B:B,'Staff Costs summary'!H67,'Staff Costs'!A:A,"Development",'Staff Costs'!G:G,"Technical Staff")</f>
        <v>0</v>
      </c>
      <c r="L67" s="88">
        <f>SUMIFS('Staff Costs'!L:L,'Staff Costs'!B:B,'Staff Costs summary'!H67,'Staff Costs'!A:A,"Quality Plan",'Staff Costs'!G:G,"Technical Staff")</f>
        <v>0</v>
      </c>
      <c r="M67" s="88">
        <f>SUMIFS('Staff Costs'!L:L,'Staff Costs'!B:B,'Staff Costs summary'!H67,'Staff Costs'!A:A,"Dissemination &amp; Exploitation",'Staff Costs'!G:G,"Technical Staff")</f>
        <v>0</v>
      </c>
    </row>
    <row r="68" spans="8:13" x14ac:dyDescent="0.25">
      <c r="H68" s="93" t="s">
        <v>61</v>
      </c>
      <c r="I68" s="89">
        <f>SUMIFS('Staff Costs'!L:L,'Staff Costs'!B:B,'Staff Costs summary'!H68,'Staff Costs'!A:A,"Management",'Staff Costs'!G:G,"Technical Staff")</f>
        <v>0</v>
      </c>
      <c r="J68" s="89">
        <f>SUMIFS('Staff Costs'!L:L,'Staff Costs'!B:B,'Staff Costs summary'!H68,'Staff Costs'!A:A,"Preparation",'Staff Costs'!G:G,"Technical Staff")</f>
        <v>0</v>
      </c>
      <c r="K68" s="89">
        <f>SUMIFS('Staff Costs'!L:L,'Staff Costs'!B:B,'Staff Costs summary'!H68,'Staff Costs'!A:A,"Development",'Staff Costs'!G:G,"Technical Staff")</f>
        <v>0</v>
      </c>
      <c r="L68" s="89">
        <f>SUMIFS('Staff Costs'!L:L,'Staff Costs'!B:B,'Staff Costs summary'!H68,'Staff Costs'!A:A,"Quality Plan",'Staff Costs'!G:G,"Technical Staff")</f>
        <v>0</v>
      </c>
      <c r="M68" s="89">
        <f>SUMIFS('Staff Costs'!L:L,'Staff Costs'!B:B,'Staff Costs summary'!H68,'Staff Costs'!A:A,"Dissemination &amp; Exploitation",'Staff Costs'!G:G,"Technical Staff")</f>
        <v>0</v>
      </c>
    </row>
    <row r="69" spans="8:13" x14ac:dyDescent="0.25">
      <c r="H69" s="92" t="s">
        <v>83</v>
      </c>
      <c r="I69" s="88">
        <f>SUMIFS('Staff Costs'!L:L,'Staff Costs'!B:B,'Staff Costs summary'!H69,'Staff Costs'!A:A,"Management",'Staff Costs'!G:G,"Technical Staff")</f>
        <v>0</v>
      </c>
      <c r="J69" s="88">
        <f>SUMIFS('Staff Costs'!L:L,'Staff Costs'!B:B,'Staff Costs summary'!H69,'Staff Costs'!A:A,"Preparation",'Staff Costs'!G:G,"Technical Staff")</f>
        <v>0</v>
      </c>
      <c r="K69" s="88">
        <f>SUMIFS('Staff Costs'!L:L,'Staff Costs'!B:B,'Staff Costs summary'!H69,'Staff Costs'!A:A,"Development",'Staff Costs'!G:G,"Technical Staff")</f>
        <v>0</v>
      </c>
      <c r="L69" s="88">
        <f>SUMIFS('Staff Costs'!L:L,'Staff Costs'!B:B,'Staff Costs summary'!H69,'Staff Costs'!A:A,"Quality Plan",'Staff Costs'!G:G,"Technical Staff")</f>
        <v>0</v>
      </c>
      <c r="M69" s="88">
        <f>SUMIFS('Staff Costs'!L:L,'Staff Costs'!B:B,'Staff Costs summary'!H69,'Staff Costs'!A:A,"Dissemination &amp; Exploitation",'Staff Costs'!G:G,"Technical Staff")</f>
        <v>0</v>
      </c>
    </row>
    <row r="70" spans="8:13" ht="15.75" thickBot="1" x14ac:dyDescent="0.3">
      <c r="H70" s="94" t="s">
        <v>113</v>
      </c>
      <c r="I70" s="90">
        <f>SUMIFS('Staff Costs'!L:L,'Staff Costs'!B:B,'Staff Costs summary'!H70,'Staff Costs'!A:A,"Management",'Staff Costs'!G:G,"Technical Staff")</f>
        <v>0</v>
      </c>
      <c r="J70" s="90">
        <f>SUMIFS('Staff Costs'!L:L,'Staff Costs'!B:B,'Staff Costs summary'!H70,'Staff Costs'!A:A,"Preparation",'Staff Costs'!G:G,"Technical Staff")</f>
        <v>0</v>
      </c>
      <c r="K70" s="90">
        <f>SUMIFS('Staff Costs'!L:L,'Staff Costs'!B:B,'Staff Costs summary'!H70,'Staff Costs'!A:A,"Development",'Staff Costs'!G:G,"Technical Staff")</f>
        <v>0</v>
      </c>
      <c r="L70" s="90">
        <f>SUMIFS('Staff Costs'!L:L,'Staff Costs'!B:B,'Staff Costs summary'!H70,'Staff Costs'!A:A,"Quality Plan",'Staff Costs'!G:G,"Technical Staff")</f>
        <v>0</v>
      </c>
      <c r="M70" s="90">
        <f>SUMIFS('Staff Costs'!L:L,'Staff Costs'!B:B,'Staff Costs summary'!H70,'Staff Costs'!A:A,"Dissemination &amp; Exploitation",'Staff Costs'!G:G,"Technical Staff")</f>
        <v>0</v>
      </c>
    </row>
    <row r="71" spans="8:13" ht="16.5" thickTop="1" thickBot="1" x14ac:dyDescent="0.3">
      <c r="H71" s="100"/>
      <c r="I71" s="101">
        <f t="shared" ref="I71:M71" si="5">SUM(I57:I70)</f>
        <v>13</v>
      </c>
      <c r="J71" s="101">
        <f t="shared" si="5"/>
        <v>20</v>
      </c>
      <c r="K71" s="101">
        <f t="shared" si="5"/>
        <v>8</v>
      </c>
      <c r="L71" s="101">
        <f t="shared" si="5"/>
        <v>0</v>
      </c>
      <c r="M71" s="101">
        <f t="shared" si="5"/>
        <v>22</v>
      </c>
    </row>
    <row r="73" spans="8:13" x14ac:dyDescent="0.25">
      <c r="H73" s="204" t="s">
        <v>484</v>
      </c>
      <c r="I73" s="205"/>
      <c r="J73" s="205"/>
      <c r="K73" s="205"/>
      <c r="L73" s="205"/>
      <c r="M73" s="206"/>
    </row>
    <row r="74" spans="8:13" x14ac:dyDescent="0.25">
      <c r="H74" s="91"/>
      <c r="I74" s="137" t="s">
        <v>70</v>
      </c>
      <c r="J74" s="137" t="s">
        <v>23</v>
      </c>
      <c r="K74" s="137" t="s">
        <v>24</v>
      </c>
      <c r="L74" s="137" t="s">
        <v>68</v>
      </c>
      <c r="M74" s="137" t="s">
        <v>146</v>
      </c>
    </row>
    <row r="75" spans="8:13" x14ac:dyDescent="0.25">
      <c r="H75" s="92" t="s">
        <v>50</v>
      </c>
      <c r="I75" s="88">
        <f>SUMIFS('Staff Costs'!L:L,'Staff Costs'!B:B,'Staff Costs summary'!H75,'Staff Costs'!A:A,"Management",'Staff Costs'!G:G,"Administrative staff")</f>
        <v>29</v>
      </c>
      <c r="J75" s="88">
        <f>SUMIFS('Staff Costs'!L:L,'Staff Costs'!B:B,'Staff Costs summary'!H75,'Staff Costs'!A:A,"Preparation",'Staff Costs'!G:G,"Administrative staff")</f>
        <v>0</v>
      </c>
      <c r="K75" s="88">
        <f>SUMIFS('Staff Costs'!L:L,'Staff Costs'!B:B,'Staff Costs summary'!H75,'Staff Costs'!A:A,"Development",'Staff Costs'!G:G,"Administrative staff")</f>
        <v>0</v>
      </c>
      <c r="L75" s="88">
        <f>SUMIFS('Staff Costs'!L:L,'Staff Costs'!B:B,'Staff Costs summary'!H75,'Staff Costs'!A:A,"Quality Plan",'Staff Costs'!G:G,"Administrative staff")</f>
        <v>19</v>
      </c>
      <c r="M75" s="88">
        <f>SUMIFS('Staff Costs'!L:L,'Staff Costs'!B:B,'Staff Costs summary'!H75,'Staff Costs'!A:A,"Dissemination &amp; Exploitation",'Staff Costs'!G:G,"Administrative staff")</f>
        <v>5</v>
      </c>
    </row>
    <row r="76" spans="8:13" x14ac:dyDescent="0.25">
      <c r="H76" s="93" t="s">
        <v>51</v>
      </c>
      <c r="I76" s="89">
        <f>SUMIFS('Staff Costs'!L:L,'Staff Costs'!B:B,'Staff Costs summary'!H76,'Staff Costs'!A:A,"Management",'Staff Costs'!G:G,"Administrative staff")</f>
        <v>0</v>
      </c>
      <c r="J76" s="89">
        <f>SUMIFS('Staff Costs'!L:L,'Staff Costs'!B:B,'Staff Costs summary'!H76,'Staff Costs'!A:A,"Preparation",'Staff Costs'!G:G,"Administrative staff")</f>
        <v>0</v>
      </c>
      <c r="K76" s="89">
        <f>SUMIFS('Staff Costs'!L:L,'Staff Costs'!B:B,'Staff Costs summary'!H76,'Staff Costs'!A:A,"Development",'Staff Costs'!G:G,"Administrative staff")</f>
        <v>0</v>
      </c>
      <c r="L76" s="89">
        <f>SUMIFS('Staff Costs'!L:L,'Staff Costs'!B:B,'Staff Costs summary'!H76,'Staff Costs'!A:A,"Quality Plan",'Staff Costs'!G:G,"Administrative staff")</f>
        <v>0</v>
      </c>
      <c r="M76" s="89">
        <f>SUMIFS('Staff Costs'!L:L,'Staff Costs'!B:B,'Staff Costs summary'!H76,'Staff Costs'!A:A,"Dissemination &amp; Exploitation",'Staff Costs'!G:G,"Administrative staff")</f>
        <v>0</v>
      </c>
    </row>
    <row r="77" spans="8:13" x14ac:dyDescent="0.25">
      <c r="H77" s="92" t="s">
        <v>52</v>
      </c>
      <c r="I77" s="88">
        <f>SUMIFS('Staff Costs'!L:L,'Staff Costs'!B:B,'Staff Costs summary'!H77,'Staff Costs'!A:A,"Management",'Staff Costs'!G:G,"Administrative staff")</f>
        <v>10</v>
      </c>
      <c r="J77" s="88">
        <f>SUMIFS('Staff Costs'!L:L,'Staff Costs'!B:B,'Staff Costs summary'!H77,'Staff Costs'!A:A,"Preparation",'Staff Costs'!G:G,"Administrative staff")</f>
        <v>0</v>
      </c>
      <c r="K77" s="88">
        <f>SUMIFS('Staff Costs'!L:L,'Staff Costs'!B:B,'Staff Costs summary'!H77,'Staff Costs'!A:A,"Development",'Staff Costs'!G:G,"Administrative staff")</f>
        <v>0</v>
      </c>
      <c r="L77" s="88">
        <f>SUMIFS('Staff Costs'!L:L,'Staff Costs'!B:B,'Staff Costs summary'!H77,'Staff Costs'!A:A,"Quality Plan",'Staff Costs'!G:G,"Administrative staff")</f>
        <v>0</v>
      </c>
      <c r="M77" s="88">
        <f>SUMIFS('Staff Costs'!L:L,'Staff Costs'!B:B,'Staff Costs summary'!H77,'Staff Costs'!A:A,"Dissemination &amp; Exploitation",'Staff Costs'!G:G,"Administrative staff")</f>
        <v>0</v>
      </c>
    </row>
    <row r="78" spans="8:13" x14ac:dyDescent="0.25">
      <c r="H78" s="93" t="s">
        <v>53</v>
      </c>
      <c r="I78" s="89">
        <f>SUMIFS('Staff Costs'!L:L,'Staff Costs'!B:B,'Staff Costs summary'!H78,'Staff Costs'!A:A,"Management",'Staff Costs'!G:G,"Administrative staff")</f>
        <v>16</v>
      </c>
      <c r="J78" s="89">
        <f>SUMIFS('Staff Costs'!L:L,'Staff Costs'!B:B,'Staff Costs summary'!H78,'Staff Costs'!A:A,"Preparation",'Staff Costs'!G:G,"Administrative staff")</f>
        <v>0</v>
      </c>
      <c r="K78" s="89">
        <f>SUMIFS('Staff Costs'!L:L,'Staff Costs'!B:B,'Staff Costs summary'!H78,'Staff Costs'!A:A,"Development",'Staff Costs'!G:G,"Administrative staff")</f>
        <v>0</v>
      </c>
      <c r="L78" s="89">
        <f>SUMIFS('Staff Costs'!L:L,'Staff Costs'!B:B,'Staff Costs summary'!H78,'Staff Costs'!A:A,"Quality Plan",'Staff Costs'!G:G,"Administrative staff")</f>
        <v>5</v>
      </c>
      <c r="M78" s="89">
        <f>SUMIFS('Staff Costs'!L:L,'Staff Costs'!B:B,'Staff Costs summary'!H78,'Staff Costs'!A:A,"Dissemination &amp; Exploitation",'Staff Costs'!G:G,"Administrative staff")</f>
        <v>12</v>
      </c>
    </row>
    <row r="79" spans="8:13" x14ac:dyDescent="0.25">
      <c r="H79" s="92" t="s">
        <v>54</v>
      </c>
      <c r="I79" s="88">
        <f>SUMIFS('Staff Costs'!L:L,'Staff Costs'!B:B,'Staff Costs summary'!H79,'Staff Costs'!A:A,"Management",'Staff Costs'!G:G,"Administrative staff")</f>
        <v>33</v>
      </c>
      <c r="J79" s="88">
        <f>SUMIFS('Staff Costs'!L:L,'Staff Costs'!B:B,'Staff Costs summary'!H79,'Staff Costs'!A:A,"Preparation",'Staff Costs'!G:G,"Administrative staff")</f>
        <v>0</v>
      </c>
      <c r="K79" s="88">
        <f>SUMIFS('Staff Costs'!L:L,'Staff Costs'!B:B,'Staff Costs summary'!H79,'Staff Costs'!A:A,"Development",'Staff Costs'!G:G,"Administrative staff")</f>
        <v>0</v>
      </c>
      <c r="L79" s="88">
        <f>SUMIFS('Staff Costs'!L:L,'Staff Costs'!B:B,'Staff Costs summary'!H79,'Staff Costs'!A:A,"Quality Plan",'Staff Costs'!G:G,"Administrative staff")</f>
        <v>0</v>
      </c>
      <c r="M79" s="88">
        <f>SUMIFS('Staff Costs'!L:L,'Staff Costs'!B:B,'Staff Costs summary'!H79,'Staff Costs'!A:A,"Dissemination &amp; Exploitation",'Staff Costs'!G:G,"Administrative staff")</f>
        <v>0</v>
      </c>
    </row>
    <row r="80" spans="8:13" x14ac:dyDescent="0.25">
      <c r="H80" s="93" t="s">
        <v>55</v>
      </c>
      <c r="I80" s="89">
        <f>SUMIFS('Staff Costs'!L:L,'Staff Costs'!B:B,'Staff Costs summary'!H80,'Staff Costs'!A:A,"Management",'Staff Costs'!G:G,"Administrative staff")</f>
        <v>5</v>
      </c>
      <c r="J80" s="89">
        <f>SUMIFS('Staff Costs'!L:L,'Staff Costs'!B:B,'Staff Costs summary'!H80,'Staff Costs'!A:A,"Preparation",'Staff Costs'!G:G,"Administrative staff")</f>
        <v>22</v>
      </c>
      <c r="K80" s="89">
        <f>SUMIFS('Staff Costs'!L:L,'Staff Costs'!B:B,'Staff Costs summary'!H80,'Staff Costs'!A:A,"Development",'Staff Costs'!G:G,"Administrative staff")</f>
        <v>8</v>
      </c>
      <c r="L80" s="89">
        <f>SUMIFS('Staff Costs'!L:L,'Staff Costs'!B:B,'Staff Costs summary'!H80,'Staff Costs'!A:A,"Quality Plan",'Staff Costs'!G:G,"Administrative staff")</f>
        <v>4</v>
      </c>
      <c r="M80" s="89">
        <f>SUMIFS('Staff Costs'!L:L,'Staff Costs'!B:B,'Staff Costs summary'!H80,'Staff Costs'!A:A,"Dissemination &amp; Exploitation",'Staff Costs'!G:G,"Administrative staff")</f>
        <v>18</v>
      </c>
    </row>
    <row r="81" spans="8:13" x14ac:dyDescent="0.25">
      <c r="H81" s="92" t="s">
        <v>56</v>
      </c>
      <c r="I81" s="88">
        <f>SUMIFS('Staff Costs'!L:L,'Staff Costs'!B:B,'Staff Costs summary'!H81,'Staff Costs'!A:A,"Management",'Staff Costs'!G:G,"Administrative staff")</f>
        <v>0</v>
      </c>
      <c r="J81" s="88">
        <f>SUMIFS('Staff Costs'!L:L,'Staff Costs'!B:B,'Staff Costs summary'!H81,'Staff Costs'!A:A,"Preparation",'Staff Costs'!G:G,"Administrative staff")</f>
        <v>0</v>
      </c>
      <c r="K81" s="88">
        <f>SUMIFS('Staff Costs'!L:L,'Staff Costs'!B:B,'Staff Costs summary'!H81,'Staff Costs'!A:A,"Development",'Staff Costs'!G:G,"Administrative staff")</f>
        <v>0</v>
      </c>
      <c r="L81" s="88">
        <f>SUMIFS('Staff Costs'!L:L,'Staff Costs'!B:B,'Staff Costs summary'!H81,'Staff Costs'!A:A,"Quality Plan",'Staff Costs'!G:G,"Administrative staff")</f>
        <v>0</v>
      </c>
      <c r="M81" s="88">
        <f>SUMIFS('Staff Costs'!L:L,'Staff Costs'!B:B,'Staff Costs summary'!H81,'Staff Costs'!A:A,"Dissemination &amp; Exploitation",'Staff Costs'!G:G,"Administrative staff")</f>
        <v>0</v>
      </c>
    </row>
    <row r="82" spans="8:13" x14ac:dyDescent="0.25">
      <c r="H82" s="93" t="s">
        <v>57</v>
      </c>
      <c r="I82" s="89">
        <f>SUMIFS('Staff Costs'!L:L,'Staff Costs'!B:B,'Staff Costs summary'!H82,'Staff Costs'!A:A,"Management",'Staff Costs'!G:G,"Administrative staff")</f>
        <v>13</v>
      </c>
      <c r="J82" s="89">
        <f>SUMIFS('Staff Costs'!L:L,'Staff Costs'!B:B,'Staff Costs summary'!H82,'Staff Costs'!A:A,"Preparation",'Staff Costs'!G:G,"Administrative staff")</f>
        <v>1</v>
      </c>
      <c r="K82" s="89">
        <f>SUMIFS('Staff Costs'!L:L,'Staff Costs'!B:B,'Staff Costs summary'!H82,'Staff Costs'!A:A,"Development",'Staff Costs'!G:G,"Administrative staff")</f>
        <v>2</v>
      </c>
      <c r="L82" s="89">
        <f>SUMIFS('Staff Costs'!L:L,'Staff Costs'!B:B,'Staff Costs summary'!H82,'Staff Costs'!A:A,"Quality Plan",'Staff Costs'!G:G,"Administrative staff")</f>
        <v>0</v>
      </c>
      <c r="M82" s="89">
        <f>SUMIFS('Staff Costs'!L:L,'Staff Costs'!B:B,'Staff Costs summary'!H82,'Staff Costs'!A:A,"Dissemination &amp; Exploitation",'Staff Costs'!G:G,"Administrative staff")</f>
        <v>5</v>
      </c>
    </row>
    <row r="83" spans="8:13" x14ac:dyDescent="0.25">
      <c r="H83" s="92" t="s">
        <v>58</v>
      </c>
      <c r="I83" s="88">
        <f>SUMIFS('Staff Costs'!L:L,'Staff Costs'!B:B,'Staff Costs summary'!H83,'Staff Costs'!A:A,"Management",'Staff Costs'!G:G,"Administrative staff")</f>
        <v>15</v>
      </c>
      <c r="J83" s="88">
        <f>SUMIFS('Staff Costs'!L:L,'Staff Costs'!B:B,'Staff Costs summary'!H83,'Staff Costs'!A:A,"Preparation",'Staff Costs'!G:G,"Administrative staff")</f>
        <v>0</v>
      </c>
      <c r="K83" s="88">
        <f>SUMIFS('Staff Costs'!L:L,'Staff Costs'!B:B,'Staff Costs summary'!H83,'Staff Costs'!A:A,"Development",'Staff Costs'!G:G,"Administrative staff")</f>
        <v>9</v>
      </c>
      <c r="L83" s="88">
        <f>SUMIFS('Staff Costs'!L:L,'Staff Costs'!B:B,'Staff Costs summary'!H83,'Staff Costs'!A:A,"Quality Plan",'Staff Costs'!G:G,"Administrative staff")</f>
        <v>5</v>
      </c>
      <c r="M83" s="88">
        <f>SUMIFS('Staff Costs'!L:L,'Staff Costs'!B:B,'Staff Costs summary'!H83,'Staff Costs'!A:A,"Dissemination &amp; Exploitation",'Staff Costs'!G:G,"Administrative staff")</f>
        <v>3</v>
      </c>
    </row>
    <row r="84" spans="8:13" x14ac:dyDescent="0.25">
      <c r="H84" s="93" t="s">
        <v>59</v>
      </c>
      <c r="I84" s="89">
        <f>SUMIFS('Staff Costs'!L:L,'Staff Costs'!B:B,'Staff Costs summary'!H84,'Staff Costs'!A:A,"Management",'Staff Costs'!G:G,"Administrative staff")</f>
        <v>19</v>
      </c>
      <c r="J84" s="89">
        <f>SUMIFS('Staff Costs'!L:L,'Staff Costs'!B:B,'Staff Costs summary'!H84,'Staff Costs'!A:A,"Preparation",'Staff Costs'!G:G,"Administrative staff")</f>
        <v>0</v>
      </c>
      <c r="K84" s="89">
        <f>SUMIFS('Staff Costs'!L:L,'Staff Costs'!B:B,'Staff Costs summary'!H84,'Staff Costs'!A:A,"Development",'Staff Costs'!G:G,"Administrative staff")</f>
        <v>0</v>
      </c>
      <c r="L84" s="89">
        <f>SUMIFS('Staff Costs'!L:L,'Staff Costs'!B:B,'Staff Costs summary'!H84,'Staff Costs'!A:A,"Quality Plan",'Staff Costs'!G:G,"Administrative staff")</f>
        <v>1</v>
      </c>
      <c r="M84" s="89">
        <f>SUMIFS('Staff Costs'!L:L,'Staff Costs'!B:B,'Staff Costs summary'!H84,'Staff Costs'!A:A,"Dissemination &amp; Exploitation",'Staff Costs'!G:G,"Administrative staff")</f>
        <v>6</v>
      </c>
    </row>
    <row r="85" spans="8:13" x14ac:dyDescent="0.25">
      <c r="H85" s="92" t="s">
        <v>60</v>
      </c>
      <c r="I85" s="88">
        <f>SUMIFS('Staff Costs'!L:L,'Staff Costs'!B:B,'Staff Costs summary'!H85,'Staff Costs'!A:A,"Management",'Staff Costs'!G:G,"Administrative staff")</f>
        <v>11</v>
      </c>
      <c r="J85" s="88">
        <f>SUMIFS('Staff Costs'!L:L,'Staff Costs'!B:B,'Staff Costs summary'!H85,'Staff Costs'!A:A,"Preparation",'Staff Costs'!G:G,"Administrative staff")</f>
        <v>11</v>
      </c>
      <c r="K85" s="88">
        <f>SUMIFS('Staff Costs'!L:L,'Staff Costs'!B:B,'Staff Costs summary'!H85,'Staff Costs'!A:A,"Development",'Staff Costs'!G:G,"Administrative staff")</f>
        <v>30</v>
      </c>
      <c r="L85" s="88">
        <f>SUMIFS('Staff Costs'!L:L,'Staff Costs'!B:B,'Staff Costs summary'!H85,'Staff Costs'!A:A,"Quality Plan",'Staff Costs'!G:G,"Administrative staff")</f>
        <v>0</v>
      </c>
      <c r="M85" s="88">
        <f>SUMIFS('Staff Costs'!L:L,'Staff Costs'!B:B,'Staff Costs summary'!H85,'Staff Costs'!A:A,"Dissemination &amp; Exploitation",'Staff Costs'!G:G,"Administrative staff")</f>
        <v>3</v>
      </c>
    </row>
    <row r="86" spans="8:13" x14ac:dyDescent="0.25">
      <c r="H86" s="93" t="s">
        <v>61</v>
      </c>
      <c r="I86" s="89">
        <f>SUMIFS('Staff Costs'!L:L,'Staff Costs'!B:B,'Staff Costs summary'!H86,'Staff Costs'!A:A,"Management",'Staff Costs'!G:G,"Administrative staff")</f>
        <v>0</v>
      </c>
      <c r="J86" s="89">
        <f>SUMIFS('Staff Costs'!L:L,'Staff Costs'!B:B,'Staff Costs summary'!H86,'Staff Costs'!A:A,"Preparation",'Staff Costs'!G:G,"Administrative staff")</f>
        <v>0</v>
      </c>
      <c r="K86" s="89">
        <f>SUMIFS('Staff Costs'!L:L,'Staff Costs'!B:B,'Staff Costs summary'!H86,'Staff Costs'!A:A,"Development",'Staff Costs'!G:G,"Administrative staff")</f>
        <v>0</v>
      </c>
      <c r="L86" s="89">
        <f>SUMIFS('Staff Costs'!L:L,'Staff Costs'!B:B,'Staff Costs summary'!H86,'Staff Costs'!A:A,"Quality Plan",'Staff Costs'!G:G,"Administrative staff")</f>
        <v>0</v>
      </c>
      <c r="M86" s="89">
        <f>SUMIFS('Staff Costs'!L:L,'Staff Costs'!B:B,'Staff Costs summary'!H86,'Staff Costs'!A:A,"Dissemination &amp; Exploitation",'Staff Costs'!G:G,"Administrative staff")</f>
        <v>0</v>
      </c>
    </row>
    <row r="87" spans="8:13" x14ac:dyDescent="0.25">
      <c r="H87" s="92" t="s">
        <v>83</v>
      </c>
      <c r="I87" s="88">
        <f>SUMIFS('Staff Costs'!L:L,'Staff Costs'!B:B,'Staff Costs summary'!H87,'Staff Costs'!A:A,"Management",'Staff Costs'!G:G,"Administrative staff")</f>
        <v>0</v>
      </c>
      <c r="J87" s="88">
        <f>SUMIFS('Staff Costs'!L:L,'Staff Costs'!B:B,'Staff Costs summary'!H87,'Staff Costs'!A:A,"Preparation",'Staff Costs'!G:G,"Administrative staff")</f>
        <v>0</v>
      </c>
      <c r="K87" s="88">
        <f>SUMIFS('Staff Costs'!L:L,'Staff Costs'!B:B,'Staff Costs summary'!H87,'Staff Costs'!A:A,"Development",'Staff Costs'!G:G,"Administrative staff")</f>
        <v>0</v>
      </c>
      <c r="L87" s="88">
        <f>SUMIFS('Staff Costs'!L:L,'Staff Costs'!B:B,'Staff Costs summary'!H87,'Staff Costs'!A:A,"Quality Plan",'Staff Costs'!G:G,"Administrative staff")</f>
        <v>0</v>
      </c>
      <c r="M87" s="88">
        <f>SUMIFS('Staff Costs'!L:L,'Staff Costs'!B:B,'Staff Costs summary'!H87,'Staff Costs'!A:A,"Dissemination &amp; Exploitation",'Staff Costs'!G:G,"Administrative staff")</f>
        <v>0</v>
      </c>
    </row>
    <row r="88" spans="8:13" ht="15.75" thickBot="1" x14ac:dyDescent="0.3">
      <c r="H88" s="94" t="s">
        <v>113</v>
      </c>
      <c r="I88" s="90">
        <f>SUMIFS('Staff Costs'!L:L,'Staff Costs'!B:B,'Staff Costs summary'!H88,'Staff Costs'!A:A,"Management",'Staff Costs'!G:G,"Administrative staff")</f>
        <v>0</v>
      </c>
      <c r="J88" s="90">
        <f>SUMIFS('Staff Costs'!L:L,'Staff Costs'!B:B,'Staff Costs summary'!H88,'Staff Costs'!A:A,"Preparation",'Staff Costs'!G:G,"Administrative staff")</f>
        <v>0</v>
      </c>
      <c r="K88" s="90">
        <f>SUMIFS('Staff Costs'!L:L,'Staff Costs'!B:B,'Staff Costs summary'!H88,'Staff Costs'!A:A,"Development",'Staff Costs'!G:G,"Administrative staff")</f>
        <v>0</v>
      </c>
      <c r="L88" s="90">
        <f>SUMIFS('Staff Costs'!L:L,'Staff Costs'!B:B,'Staff Costs summary'!H88,'Staff Costs'!A:A,"Quality Plan",'Staff Costs'!G:G,"Administrative staff")</f>
        <v>0</v>
      </c>
      <c r="M88" s="90">
        <f>SUMIFS('Staff Costs'!L:L,'Staff Costs'!B:B,'Staff Costs summary'!H88,'Staff Costs'!A:A,"Dissemination &amp; Exploitation",'Staff Costs'!G:G,"Administrative staff")</f>
        <v>0</v>
      </c>
    </row>
    <row r="89" spans="8:13" ht="16.5" thickTop="1" thickBot="1" x14ac:dyDescent="0.3">
      <c r="H89" s="100"/>
      <c r="I89" s="101">
        <f t="shared" ref="I89:M89" si="6">SUM(I75:I88)</f>
        <v>151</v>
      </c>
      <c r="J89" s="101">
        <f t="shared" si="6"/>
        <v>34</v>
      </c>
      <c r="K89" s="101">
        <f t="shared" si="6"/>
        <v>49</v>
      </c>
      <c r="L89" s="101">
        <f t="shared" si="6"/>
        <v>34</v>
      </c>
      <c r="M89" s="101">
        <f t="shared" si="6"/>
        <v>52</v>
      </c>
    </row>
  </sheetData>
  <mergeCells count="6">
    <mergeCell ref="H55:M55"/>
    <mergeCell ref="H73:M73"/>
    <mergeCell ref="H1:M1"/>
    <mergeCell ref="A1:F1"/>
    <mergeCell ref="H19:M19"/>
    <mergeCell ref="H37:M3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Overview</vt:lpstr>
      <vt:lpstr>Staff Costs</vt:lpstr>
      <vt:lpstr>Travel&amp;Costs of Stay</vt:lpstr>
      <vt:lpstr>Equipment</vt:lpstr>
      <vt:lpstr>Subcontracting</vt:lpstr>
      <vt:lpstr>Data</vt:lpstr>
      <vt:lpstr>Staff Costs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bsemp</dc:creator>
  <cp:lastModifiedBy>sausmanager</cp:lastModifiedBy>
  <dcterms:created xsi:type="dcterms:W3CDTF">2018-04-19T20:18:23Z</dcterms:created>
  <dcterms:modified xsi:type="dcterms:W3CDTF">2021-05-24T12:50:00Z</dcterms:modified>
</cp:coreProperties>
</file>